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идоров\судьи ИТМО\"/>
    </mc:Choice>
  </mc:AlternateContent>
  <bookViews>
    <workbookView xWindow="0" yWindow="0" windowWidth="28800" windowHeight="12330"/>
  </bookViews>
  <sheets>
    <sheet name="окт 21" sheetId="1" r:id="rId1"/>
    <sheet name="май 21 (2)" sheetId="3" state="hidden" r:id="rId2"/>
    <sheet name="июнь 20 (2)" sheetId="2" state="hidden" r:id="rId3"/>
  </sheets>
  <externalReferences>
    <externalReference r:id="rId4"/>
    <externalReference r:id="rId5"/>
  </externalReferences>
  <definedNames>
    <definedName name="_xlnm._FilterDatabase" localSheetId="2" hidden="1">'июнь 20 (2)'!$2:$346</definedName>
    <definedName name="_xlnm._FilterDatabase" localSheetId="1" hidden="1">'май 21 (2)'!$2:$371</definedName>
    <definedName name="_xlnm._FilterDatabase" localSheetId="0" hidden="1">'окт 21'!$A$2:$IV$77</definedName>
  </definedNames>
  <calcPr calcId="162913"/>
</workbook>
</file>

<file path=xl/calcChain.xml><?xml version="1.0" encoding="utf-8"?>
<calcChain xmlns="http://schemas.openxmlformats.org/spreadsheetml/2006/main">
  <c r="L100" i="1" l="1"/>
  <c r="L99" i="1"/>
  <c r="L98" i="1"/>
  <c r="L97" i="1"/>
  <c r="L96" i="1"/>
  <c r="M5" i="1"/>
  <c r="M39" i="1" l="1"/>
  <c r="M8" i="1"/>
  <c r="M75" i="1" l="1"/>
  <c r="M63" i="1"/>
  <c r="M13" i="1"/>
  <c r="M33" i="1"/>
  <c r="M66" i="1"/>
  <c r="M52" i="1"/>
  <c r="M77" i="1"/>
  <c r="M68" i="1"/>
  <c r="M72" i="1"/>
  <c r="M35" i="1"/>
  <c r="M53" i="1"/>
  <c r="L101" i="1" l="1"/>
  <c r="M67" i="1"/>
  <c r="M46" i="1"/>
  <c r="C3" i="2"/>
  <c r="D3" i="2" s="1"/>
  <c r="O3" i="2"/>
  <c r="P3" i="2"/>
  <c r="S3" i="2"/>
  <c r="T3" i="2"/>
  <c r="C4" i="2"/>
  <c r="D4" i="2" s="1"/>
  <c r="O4" i="2"/>
  <c r="P4" i="2"/>
  <c r="S4" i="2"/>
  <c r="T4" i="2"/>
  <c r="C5" i="2"/>
  <c r="D5" i="2"/>
  <c r="O5" i="2"/>
  <c r="P5" i="2"/>
  <c r="S5" i="2"/>
  <c r="T5" i="2"/>
  <c r="C6" i="2"/>
  <c r="D6" i="2" s="1"/>
  <c r="O6" i="2"/>
  <c r="P6" i="2"/>
  <c r="S6" i="2"/>
  <c r="T6" i="2"/>
  <c r="C7" i="2"/>
  <c r="D7" i="2"/>
  <c r="O7" i="2"/>
  <c r="P7" i="2"/>
  <c r="S7" i="2"/>
  <c r="T7" i="2"/>
  <c r="C8" i="2"/>
  <c r="D8" i="2" s="1"/>
  <c r="O8" i="2"/>
  <c r="P8" i="2"/>
  <c r="S8" i="2"/>
  <c r="T8" i="2"/>
  <c r="C9" i="2"/>
  <c r="D9" i="2"/>
  <c r="O9" i="2"/>
  <c r="P9" i="2"/>
  <c r="S9" i="2"/>
  <c r="T9" i="2"/>
  <c r="C10" i="2"/>
  <c r="D10" i="2" s="1"/>
  <c r="O10" i="2"/>
  <c r="P10" i="2"/>
  <c r="S10" i="2"/>
  <c r="T10" i="2"/>
  <c r="C11" i="2"/>
  <c r="D11" i="2"/>
  <c r="O11" i="2"/>
  <c r="P11" i="2"/>
  <c r="S11" i="2"/>
  <c r="T11" i="2"/>
  <c r="C12" i="2"/>
  <c r="D12" i="2" s="1"/>
  <c r="P12" i="2"/>
  <c r="S12" i="2"/>
  <c r="T12" i="2"/>
  <c r="C13" i="2"/>
  <c r="D13" i="2" s="1"/>
  <c r="O13" i="2"/>
  <c r="P13" i="2"/>
  <c r="S13" i="2"/>
  <c r="T13" i="2"/>
  <c r="C14" i="2"/>
  <c r="D14" i="2" s="1"/>
  <c r="O14" i="2"/>
  <c r="P14" i="2"/>
  <c r="S14" i="2"/>
  <c r="T14" i="2"/>
  <c r="C15" i="2"/>
  <c r="D15" i="2" s="1"/>
  <c r="P15" i="2"/>
  <c r="S15" i="2"/>
  <c r="T15" i="2"/>
  <c r="C16" i="2"/>
  <c r="D16" i="2" s="1"/>
  <c r="O16" i="2"/>
  <c r="P16" i="2"/>
  <c r="S16" i="2"/>
  <c r="T16" i="2"/>
  <c r="C17" i="2"/>
  <c r="D17" i="2" s="1"/>
  <c r="O17" i="2"/>
  <c r="P17" i="2"/>
  <c r="S17" i="2"/>
  <c r="T17" i="2"/>
  <c r="C18" i="2"/>
  <c r="D18" i="2" s="1"/>
  <c r="O18" i="2"/>
  <c r="P18" i="2"/>
  <c r="S18" i="2"/>
  <c r="T18" i="2"/>
  <c r="C19" i="2"/>
  <c r="D19" i="2" s="1"/>
  <c r="O19" i="2"/>
  <c r="P19" i="2"/>
  <c r="S19" i="2"/>
  <c r="T19" i="2"/>
  <c r="C20" i="2"/>
  <c r="D20" i="2" s="1"/>
  <c r="O20" i="2"/>
  <c r="P20" i="2"/>
  <c r="S20" i="2"/>
  <c r="T20" i="2"/>
  <c r="C21" i="2"/>
  <c r="D21" i="2"/>
  <c r="O21" i="2"/>
  <c r="P21" i="2"/>
  <c r="S21" i="2"/>
  <c r="T21" i="2"/>
  <c r="C22" i="2"/>
  <c r="D22" i="2" s="1"/>
  <c r="P22" i="2"/>
  <c r="S22" i="2"/>
  <c r="T22" i="2"/>
  <c r="C23" i="2"/>
  <c r="D23" i="2" s="1"/>
  <c r="O23" i="2"/>
  <c r="P23" i="2"/>
  <c r="S23" i="2"/>
  <c r="T23" i="2"/>
  <c r="C24" i="2"/>
  <c r="D24" i="2" s="1"/>
  <c r="O24" i="2"/>
  <c r="P24" i="2"/>
  <c r="S24" i="2"/>
  <c r="T24" i="2"/>
  <c r="C25" i="2"/>
  <c r="D25" i="2" s="1"/>
  <c r="O25" i="2"/>
  <c r="P25" i="2"/>
  <c r="S25" i="2"/>
  <c r="T25" i="2"/>
  <c r="C26" i="2"/>
  <c r="D26" i="2" s="1"/>
  <c r="O26" i="2"/>
  <c r="P26" i="2"/>
  <c r="S26" i="2"/>
  <c r="T26" i="2"/>
  <c r="C27" i="2"/>
  <c r="D27" i="2" s="1"/>
  <c r="P27" i="2"/>
  <c r="S27" i="2"/>
  <c r="T27" i="2"/>
  <c r="C28" i="2"/>
  <c r="D28" i="2" s="1"/>
  <c r="O28" i="2"/>
  <c r="P28" i="2"/>
  <c r="S28" i="2"/>
  <c r="T28" i="2"/>
  <c r="C29" i="2"/>
  <c r="D29" i="2" s="1"/>
  <c r="P29" i="2"/>
  <c r="S29" i="2"/>
  <c r="T29" i="2"/>
  <c r="C30" i="2"/>
  <c r="D30" i="2" s="1"/>
  <c r="O30" i="2"/>
  <c r="P30" i="2"/>
  <c r="S30" i="2"/>
  <c r="T30" i="2"/>
  <c r="C31" i="2"/>
  <c r="D31" i="2" s="1"/>
  <c r="O31" i="2"/>
  <c r="P31" i="2"/>
  <c r="S31" i="2"/>
  <c r="T31" i="2"/>
  <c r="C32" i="2"/>
  <c r="D32" i="2" s="1"/>
  <c r="O32" i="2"/>
  <c r="P32" i="2"/>
  <c r="S32" i="2"/>
  <c r="T32" i="2"/>
  <c r="C33" i="2"/>
  <c r="D33" i="2" s="1"/>
  <c r="O33" i="2"/>
  <c r="P33" i="2"/>
  <c r="S33" i="2"/>
  <c r="T33" i="2"/>
  <c r="C34" i="2"/>
  <c r="D34" i="2" s="1"/>
  <c r="O34" i="2"/>
  <c r="P34" i="2"/>
  <c r="S34" i="2"/>
  <c r="T34" i="2"/>
  <c r="C35" i="2"/>
  <c r="D35" i="2" s="1"/>
  <c r="O35" i="2"/>
  <c r="P35" i="2"/>
  <c r="S35" i="2"/>
  <c r="T35" i="2"/>
  <c r="C36" i="2"/>
  <c r="D36" i="2" s="1"/>
  <c r="P36" i="2"/>
  <c r="S36" i="2"/>
  <c r="T36" i="2"/>
  <c r="C37" i="2"/>
  <c r="D37" i="2" s="1"/>
  <c r="O37" i="2"/>
  <c r="P37" i="2"/>
  <c r="S37" i="2"/>
  <c r="T37" i="2"/>
  <c r="C38" i="2"/>
  <c r="D38" i="2" s="1"/>
  <c r="P38" i="2"/>
  <c r="S38" i="2"/>
  <c r="T38" i="2"/>
  <c r="C39" i="2"/>
  <c r="D39" i="2" s="1"/>
  <c r="O39" i="2"/>
  <c r="P39" i="2"/>
  <c r="S39" i="2"/>
  <c r="T39" i="2"/>
  <c r="C40" i="2"/>
  <c r="D40" i="2" s="1"/>
  <c r="O40" i="2"/>
  <c r="P40" i="2"/>
  <c r="S40" i="2"/>
  <c r="T40" i="2"/>
  <c r="C41" i="2"/>
  <c r="D41" i="2" s="1"/>
  <c r="O41" i="2"/>
  <c r="P41" i="2"/>
  <c r="S41" i="2"/>
  <c r="T41" i="2"/>
  <c r="C42" i="2"/>
  <c r="D42" i="2" s="1"/>
  <c r="O42" i="2"/>
  <c r="P42" i="2"/>
  <c r="S42" i="2"/>
  <c r="T42" i="2"/>
  <c r="C43" i="2"/>
  <c r="D43" i="2" s="1"/>
  <c r="O43" i="2"/>
  <c r="P43" i="2"/>
  <c r="S43" i="2"/>
  <c r="T43" i="2"/>
  <c r="C44" i="2"/>
  <c r="D44" i="2" s="1"/>
  <c r="O44" i="2"/>
  <c r="P44" i="2"/>
  <c r="S44" i="2"/>
  <c r="T44" i="2"/>
  <c r="C45" i="2"/>
  <c r="D45" i="2" s="1"/>
  <c r="O45" i="2"/>
  <c r="P45" i="2"/>
  <c r="S45" i="2"/>
  <c r="T45" i="2"/>
  <c r="C46" i="2"/>
  <c r="D46" i="2" s="1"/>
  <c r="O46" i="2"/>
  <c r="P46" i="2"/>
  <c r="S46" i="2"/>
  <c r="T46" i="2"/>
  <c r="C47" i="2"/>
  <c r="D47" i="2" s="1"/>
  <c r="O47" i="2"/>
  <c r="P47" i="2"/>
  <c r="S47" i="2"/>
  <c r="T47" i="2"/>
  <c r="C48" i="2"/>
  <c r="D48" i="2" s="1"/>
  <c r="O48" i="2"/>
  <c r="P48" i="2"/>
  <c r="S48" i="2"/>
  <c r="T48" i="2"/>
  <c r="C49" i="2"/>
  <c r="D49" i="2" s="1"/>
  <c r="O49" i="2"/>
  <c r="P49" i="2"/>
  <c r="S49" i="2"/>
  <c r="T49" i="2"/>
  <c r="C50" i="2"/>
  <c r="D50" i="2" s="1"/>
  <c r="O50" i="2"/>
  <c r="P50" i="2"/>
  <c r="S50" i="2"/>
  <c r="T50" i="2"/>
  <c r="C51" i="2"/>
  <c r="D51" i="2" s="1"/>
  <c r="O51" i="2"/>
  <c r="P51" i="2"/>
  <c r="S51" i="2"/>
  <c r="T51" i="2"/>
  <c r="C52" i="2"/>
  <c r="D52" i="2" s="1"/>
  <c r="O52" i="2"/>
  <c r="P52" i="2"/>
  <c r="S52" i="2"/>
  <c r="T52" i="2"/>
  <c r="C53" i="2"/>
  <c r="D53" i="2" s="1"/>
  <c r="O53" i="2"/>
  <c r="P53" i="2"/>
  <c r="S53" i="2"/>
  <c r="T53" i="2"/>
  <c r="C54" i="2"/>
  <c r="D54" i="2" s="1"/>
  <c r="O54" i="2"/>
  <c r="P54" i="2"/>
  <c r="S54" i="2"/>
  <c r="T54" i="2"/>
  <c r="C55" i="2"/>
  <c r="D55" i="2" s="1"/>
  <c r="O55" i="2"/>
  <c r="P55" i="2"/>
  <c r="S55" i="2"/>
  <c r="T55" i="2"/>
  <c r="C56" i="2"/>
  <c r="D56" i="2" s="1"/>
  <c r="P56" i="2"/>
  <c r="S56" i="2"/>
  <c r="T56" i="2"/>
  <c r="C57" i="2"/>
  <c r="D57" i="2" s="1"/>
  <c r="O57" i="2"/>
  <c r="P57" i="2"/>
  <c r="S57" i="2"/>
  <c r="T57" i="2"/>
  <c r="C58" i="2"/>
  <c r="D58" i="2" s="1"/>
  <c r="O58" i="2"/>
  <c r="P58" i="2"/>
  <c r="S58" i="2"/>
  <c r="T58" i="2"/>
  <c r="C59" i="2"/>
  <c r="D59" i="2" s="1"/>
  <c r="O59" i="2"/>
  <c r="P59" i="2"/>
  <c r="S59" i="2"/>
  <c r="T59" i="2"/>
  <c r="C60" i="2"/>
  <c r="D60" i="2" s="1"/>
  <c r="O60" i="2"/>
  <c r="P60" i="2"/>
  <c r="S60" i="2"/>
  <c r="T60" i="2"/>
  <c r="C61" i="2"/>
  <c r="D61" i="2" s="1"/>
  <c r="P61" i="2"/>
  <c r="S61" i="2"/>
  <c r="T61" i="2"/>
  <c r="C62" i="2"/>
  <c r="D62" i="2" s="1"/>
  <c r="O62" i="2"/>
  <c r="P62" i="2"/>
  <c r="S62" i="2"/>
  <c r="T62" i="2"/>
  <c r="C63" i="2"/>
  <c r="D63" i="2" s="1"/>
  <c r="O63" i="2"/>
  <c r="P63" i="2"/>
  <c r="S63" i="2"/>
  <c r="T63" i="2"/>
  <c r="C64" i="2"/>
  <c r="D64" i="2" s="1"/>
  <c r="O64" i="2"/>
  <c r="P64" i="2"/>
  <c r="S64" i="2"/>
  <c r="T64" i="2"/>
  <c r="C65" i="2"/>
  <c r="D65" i="2" s="1"/>
  <c r="O65" i="2"/>
  <c r="P65" i="2"/>
  <c r="C66" i="2"/>
  <c r="D66" i="2" s="1"/>
  <c r="O66" i="2"/>
  <c r="P66" i="2"/>
  <c r="S66" i="2"/>
  <c r="T66" i="2"/>
  <c r="C67" i="2"/>
  <c r="D67" i="2" s="1"/>
  <c r="P67" i="2"/>
  <c r="S67" i="2"/>
  <c r="T67" i="2"/>
  <c r="C68" i="2"/>
  <c r="D68" i="2" s="1"/>
  <c r="O68" i="2"/>
  <c r="P68" i="2"/>
  <c r="S68" i="2"/>
  <c r="T68" i="2"/>
  <c r="C69" i="2"/>
  <c r="D69" i="2" s="1"/>
  <c r="O69" i="2"/>
  <c r="P69" i="2"/>
  <c r="S69" i="2"/>
  <c r="T69" i="2"/>
  <c r="C70" i="2"/>
  <c r="D70" i="2" s="1"/>
  <c r="O70" i="2"/>
  <c r="P70" i="2"/>
  <c r="S70" i="2"/>
  <c r="T70" i="2"/>
  <c r="C71" i="2"/>
  <c r="D71" i="2" s="1"/>
  <c r="O71" i="2"/>
  <c r="P71" i="2"/>
  <c r="S71" i="2"/>
  <c r="T71" i="2"/>
  <c r="C72" i="2"/>
  <c r="D72" i="2"/>
  <c r="O72" i="2"/>
  <c r="P72" i="2"/>
  <c r="S72" i="2"/>
  <c r="T72" i="2"/>
  <c r="C73" i="2"/>
  <c r="D73" i="2" s="1"/>
  <c r="O73" i="2"/>
  <c r="P73" i="2"/>
  <c r="S73" i="2"/>
  <c r="T73" i="2"/>
  <c r="C74" i="2"/>
  <c r="D74" i="2" s="1"/>
  <c r="O74" i="2"/>
  <c r="P74" i="2"/>
  <c r="S74" i="2"/>
  <c r="T74" i="2"/>
  <c r="C75" i="2"/>
  <c r="D75" i="2" s="1"/>
  <c r="P75" i="2"/>
  <c r="S75" i="2"/>
  <c r="T75" i="2"/>
  <c r="C76" i="2"/>
  <c r="D76" i="2" s="1"/>
  <c r="O76" i="2"/>
  <c r="P76" i="2"/>
  <c r="S76" i="2"/>
  <c r="T76" i="2"/>
  <c r="C77" i="2"/>
  <c r="D77" i="2" s="1"/>
  <c r="O77" i="2"/>
  <c r="P77" i="2"/>
  <c r="S77" i="2"/>
  <c r="T77" i="2"/>
  <c r="C78" i="2"/>
  <c r="D78" i="2" s="1"/>
  <c r="O78" i="2"/>
  <c r="P78" i="2"/>
  <c r="S78" i="2"/>
  <c r="T78" i="2"/>
  <c r="C79" i="2"/>
  <c r="D79" i="2" s="1"/>
  <c r="O79" i="2"/>
  <c r="P79" i="2"/>
  <c r="S79" i="2"/>
  <c r="T79" i="2"/>
  <c r="C80" i="2"/>
  <c r="D80" i="2" s="1"/>
  <c r="O80" i="2"/>
  <c r="P80" i="2"/>
  <c r="S80" i="2"/>
  <c r="T80" i="2"/>
  <c r="C81" i="2"/>
  <c r="D81" i="2" s="1"/>
  <c r="O81" i="2"/>
  <c r="P81" i="2"/>
  <c r="S81" i="2"/>
  <c r="T81" i="2"/>
  <c r="C82" i="2"/>
  <c r="D82" i="2" s="1"/>
  <c r="O82" i="2"/>
  <c r="P82" i="2"/>
  <c r="S82" i="2"/>
  <c r="T82" i="2"/>
  <c r="C83" i="2"/>
  <c r="D83" i="2" s="1"/>
  <c r="O83" i="2"/>
  <c r="P83" i="2"/>
  <c r="S83" i="2"/>
  <c r="T83" i="2"/>
  <c r="C84" i="2"/>
  <c r="D84" i="2" s="1"/>
  <c r="O84" i="2"/>
  <c r="P84" i="2"/>
  <c r="S84" i="2"/>
  <c r="T84" i="2"/>
  <c r="C85" i="2"/>
  <c r="D85" i="2" s="1"/>
  <c r="O85" i="2"/>
  <c r="P85" i="2"/>
  <c r="S85" i="2"/>
  <c r="T85" i="2"/>
  <c r="C86" i="2"/>
  <c r="D86" i="2" s="1"/>
  <c r="O86" i="2"/>
  <c r="P86" i="2"/>
  <c r="S86" i="2"/>
  <c r="T86" i="2"/>
  <c r="C87" i="2"/>
  <c r="D87" i="2" s="1"/>
  <c r="O87" i="2"/>
  <c r="P87" i="2"/>
  <c r="S87" i="2"/>
  <c r="T87" i="2"/>
  <c r="C88" i="2"/>
  <c r="D88" i="2" s="1"/>
  <c r="O88" i="2"/>
  <c r="P88" i="2"/>
  <c r="S88" i="2"/>
  <c r="T88" i="2"/>
  <c r="C89" i="2"/>
  <c r="D89" i="2" s="1"/>
  <c r="O89" i="2"/>
  <c r="P89" i="2"/>
  <c r="S89" i="2"/>
  <c r="T89" i="2"/>
  <c r="C90" i="2"/>
  <c r="D90" i="2" s="1"/>
  <c r="O90" i="2"/>
  <c r="P90" i="2"/>
  <c r="S90" i="2"/>
  <c r="T90" i="2"/>
  <c r="C91" i="2"/>
  <c r="D91" i="2" s="1"/>
  <c r="O91" i="2"/>
  <c r="P91" i="2"/>
  <c r="S91" i="2"/>
  <c r="T91" i="2"/>
  <c r="C92" i="2"/>
  <c r="D92" i="2" s="1"/>
  <c r="O92" i="2"/>
  <c r="P92" i="2"/>
  <c r="S92" i="2"/>
  <c r="T92" i="2"/>
  <c r="C93" i="2"/>
  <c r="D93" i="2" s="1"/>
  <c r="O93" i="2"/>
  <c r="P93" i="2"/>
  <c r="S93" i="2"/>
  <c r="T93" i="2"/>
  <c r="C94" i="2"/>
  <c r="D94" i="2" s="1"/>
  <c r="O94" i="2"/>
  <c r="P94" i="2"/>
  <c r="S94" i="2"/>
  <c r="T94" i="2"/>
  <c r="C95" i="2"/>
  <c r="D95" i="2" s="1"/>
  <c r="O95" i="2"/>
  <c r="P95" i="2"/>
  <c r="S95" i="2"/>
  <c r="T95" i="2"/>
  <c r="C96" i="2"/>
  <c r="D96" i="2" s="1"/>
  <c r="P96" i="2"/>
  <c r="S96" i="2"/>
  <c r="T96" i="2"/>
  <c r="C97" i="2"/>
  <c r="D97" i="2" s="1"/>
  <c r="P97" i="2"/>
  <c r="S97" i="2"/>
  <c r="T97" i="2"/>
  <c r="C98" i="2"/>
  <c r="D98" i="2" s="1"/>
  <c r="O98" i="2"/>
  <c r="P98" i="2"/>
  <c r="S98" i="2"/>
  <c r="T98" i="2"/>
  <c r="C99" i="2"/>
  <c r="D99" i="2" s="1"/>
  <c r="O99" i="2"/>
  <c r="P99" i="2"/>
  <c r="S99" i="2"/>
  <c r="T99" i="2"/>
  <c r="C100" i="2"/>
  <c r="D100" i="2" s="1"/>
  <c r="O100" i="2"/>
  <c r="P100" i="2"/>
  <c r="S100" i="2"/>
  <c r="T100" i="2"/>
  <c r="C101" i="2"/>
  <c r="D101" i="2" s="1"/>
  <c r="O101" i="2"/>
  <c r="P101" i="2"/>
  <c r="S101" i="2"/>
  <c r="T101" i="2"/>
  <c r="C102" i="2"/>
  <c r="D102" i="2" s="1"/>
  <c r="O102" i="2"/>
  <c r="P102" i="2"/>
  <c r="S102" i="2"/>
  <c r="T102" i="2"/>
  <c r="C103" i="2"/>
  <c r="D103" i="2" s="1"/>
  <c r="O103" i="2"/>
  <c r="P103" i="2"/>
  <c r="S103" i="2"/>
  <c r="T103" i="2"/>
  <c r="C104" i="2"/>
  <c r="D104" i="2" s="1"/>
  <c r="O104" i="2"/>
  <c r="P104" i="2"/>
  <c r="S104" i="2"/>
  <c r="T104" i="2"/>
  <c r="C105" i="2"/>
  <c r="D105" i="2" s="1"/>
  <c r="O105" i="2"/>
  <c r="P105" i="2"/>
  <c r="S105" i="2"/>
  <c r="T105" i="2"/>
  <c r="C106" i="2"/>
  <c r="D106" i="2" s="1"/>
  <c r="O106" i="2"/>
  <c r="P106" i="2"/>
  <c r="S106" i="2"/>
  <c r="T106" i="2"/>
  <c r="C107" i="2"/>
  <c r="D107" i="2" s="1"/>
  <c r="O107" i="2"/>
  <c r="P107" i="2"/>
  <c r="S107" i="2"/>
  <c r="T107" i="2"/>
  <c r="C108" i="2"/>
  <c r="D108" i="2" s="1"/>
  <c r="O108" i="2"/>
  <c r="P108" i="2"/>
  <c r="S108" i="2"/>
  <c r="T108" i="2"/>
  <c r="C109" i="2"/>
  <c r="D109" i="2" s="1"/>
  <c r="O109" i="2"/>
  <c r="P109" i="2"/>
  <c r="S109" i="2"/>
  <c r="T109" i="2"/>
  <c r="C110" i="2"/>
  <c r="D110" i="2" s="1"/>
  <c r="O110" i="2"/>
  <c r="P110" i="2"/>
  <c r="S110" i="2"/>
  <c r="T110" i="2"/>
  <c r="C111" i="2"/>
  <c r="D111" i="2" s="1"/>
  <c r="O111" i="2"/>
  <c r="P111" i="2"/>
  <c r="S111" i="2"/>
  <c r="T111" i="2"/>
  <c r="C112" i="2"/>
  <c r="D112" i="2" s="1"/>
  <c r="O112" i="2"/>
  <c r="P112" i="2"/>
  <c r="S112" i="2"/>
  <c r="T112" i="2"/>
  <c r="C113" i="2"/>
  <c r="D113" i="2" s="1"/>
  <c r="O113" i="2"/>
  <c r="P113" i="2"/>
  <c r="S113" i="2"/>
  <c r="T113" i="2"/>
  <c r="C114" i="2"/>
  <c r="D114" i="2" s="1"/>
  <c r="O114" i="2"/>
  <c r="P114" i="2"/>
  <c r="S114" i="2"/>
  <c r="T114" i="2"/>
  <c r="C115" i="2"/>
  <c r="D115" i="2" s="1"/>
  <c r="O115" i="2"/>
  <c r="P115" i="2"/>
  <c r="S115" i="2"/>
  <c r="T115" i="2"/>
  <c r="C116" i="2"/>
  <c r="D116" i="2" s="1"/>
  <c r="O116" i="2"/>
  <c r="P116" i="2"/>
  <c r="S116" i="2"/>
  <c r="T116" i="2"/>
  <c r="C117" i="2"/>
  <c r="D117" i="2" s="1"/>
  <c r="O117" i="2"/>
  <c r="P117" i="2"/>
  <c r="S117" i="2"/>
  <c r="T117" i="2"/>
  <c r="C118" i="2"/>
  <c r="D118" i="2" s="1"/>
  <c r="O118" i="2"/>
  <c r="P118" i="2"/>
  <c r="S118" i="2"/>
  <c r="T118" i="2"/>
  <c r="C119" i="2"/>
  <c r="D119" i="2" s="1"/>
  <c r="O119" i="2"/>
  <c r="P119" i="2"/>
  <c r="S119" i="2"/>
  <c r="T119" i="2"/>
  <c r="C120" i="2"/>
  <c r="D120" i="2" s="1"/>
  <c r="O120" i="2"/>
  <c r="P120" i="2"/>
  <c r="S120" i="2"/>
  <c r="T120" i="2"/>
  <c r="C121" i="2"/>
  <c r="D121" i="2" s="1"/>
  <c r="O121" i="2"/>
  <c r="P121" i="2"/>
  <c r="S121" i="2"/>
  <c r="T121" i="2"/>
  <c r="C122" i="2"/>
  <c r="D122" i="2" s="1"/>
  <c r="O122" i="2"/>
  <c r="P122" i="2"/>
  <c r="S122" i="2"/>
  <c r="T122" i="2"/>
  <c r="C123" i="2"/>
  <c r="D123" i="2" s="1"/>
  <c r="O123" i="2"/>
  <c r="P123" i="2"/>
  <c r="S123" i="2"/>
  <c r="T123" i="2"/>
  <c r="C124" i="2"/>
  <c r="D124" i="2" s="1"/>
  <c r="O124" i="2"/>
  <c r="P124" i="2"/>
  <c r="S124" i="2"/>
  <c r="T124" i="2"/>
  <c r="C125" i="2"/>
  <c r="D125" i="2" s="1"/>
  <c r="O125" i="2"/>
  <c r="P125" i="2"/>
  <c r="S125" i="2"/>
  <c r="T125" i="2"/>
  <c r="C126" i="2"/>
  <c r="D126" i="2" s="1"/>
  <c r="O126" i="2"/>
  <c r="P126" i="2"/>
  <c r="S126" i="2"/>
  <c r="T126" i="2"/>
  <c r="C127" i="2"/>
  <c r="D127" i="2" s="1"/>
  <c r="O127" i="2"/>
  <c r="P127" i="2"/>
  <c r="S127" i="2"/>
  <c r="T127" i="2"/>
  <c r="C128" i="2"/>
  <c r="D128" i="2" s="1"/>
  <c r="O128" i="2"/>
  <c r="P128" i="2"/>
  <c r="S128" i="2"/>
  <c r="T128" i="2"/>
  <c r="C129" i="2"/>
  <c r="D129" i="2" s="1"/>
  <c r="O129" i="2"/>
  <c r="P129" i="2"/>
  <c r="S129" i="2"/>
  <c r="T129" i="2"/>
  <c r="C130" i="2"/>
  <c r="D130" i="2" s="1"/>
  <c r="O130" i="2"/>
  <c r="P130" i="2"/>
  <c r="S130" i="2"/>
  <c r="T130" i="2"/>
  <c r="C131" i="2"/>
  <c r="D131" i="2" s="1"/>
  <c r="O131" i="2"/>
  <c r="P131" i="2"/>
  <c r="S131" i="2"/>
  <c r="T131" i="2"/>
  <c r="C132" i="2"/>
  <c r="D132" i="2" s="1"/>
  <c r="O132" i="2"/>
  <c r="P132" i="2"/>
  <c r="S132" i="2"/>
  <c r="T132" i="2"/>
  <c r="C133" i="2"/>
  <c r="D133" i="2" s="1"/>
  <c r="O133" i="2"/>
  <c r="P133" i="2"/>
  <c r="S133" i="2"/>
  <c r="T133" i="2"/>
  <c r="C134" i="2"/>
  <c r="D134" i="2" s="1"/>
  <c r="O134" i="2"/>
  <c r="P134" i="2"/>
  <c r="S134" i="2"/>
  <c r="T134" i="2"/>
  <c r="C135" i="2"/>
  <c r="D135" i="2" s="1"/>
  <c r="O135" i="2"/>
  <c r="P135" i="2"/>
  <c r="T135" i="2"/>
  <c r="C136" i="2"/>
  <c r="D136" i="2" s="1"/>
  <c r="O136" i="2"/>
  <c r="P136" i="2"/>
  <c r="S136" i="2"/>
  <c r="T136" i="2"/>
  <c r="C137" i="2"/>
  <c r="D137" i="2" s="1"/>
  <c r="O137" i="2"/>
  <c r="P137" i="2"/>
  <c r="S137" i="2"/>
  <c r="T137" i="2"/>
  <c r="C138" i="2"/>
  <c r="D138" i="2" s="1"/>
  <c r="O138" i="2"/>
  <c r="P138" i="2"/>
  <c r="S138" i="2"/>
  <c r="T138" i="2"/>
  <c r="C139" i="2"/>
  <c r="D139" i="2" s="1"/>
  <c r="O139" i="2"/>
  <c r="P139" i="2"/>
  <c r="S139" i="2"/>
  <c r="T139" i="2"/>
  <c r="C140" i="2"/>
  <c r="D140" i="2" s="1"/>
  <c r="P140" i="2"/>
  <c r="S140" i="2"/>
  <c r="T140" i="2"/>
  <c r="C141" i="2"/>
  <c r="D141" i="2" s="1"/>
  <c r="P141" i="2"/>
  <c r="S141" i="2"/>
  <c r="T141" i="2"/>
  <c r="C142" i="2"/>
  <c r="D142" i="2"/>
  <c r="O142" i="2"/>
  <c r="P142" i="2"/>
  <c r="S142" i="2"/>
  <c r="T142" i="2"/>
  <c r="C143" i="2"/>
  <c r="D143" i="2"/>
  <c r="O143" i="2"/>
  <c r="P143" i="2"/>
  <c r="S143" i="2"/>
  <c r="T143" i="2"/>
  <c r="C144" i="2"/>
  <c r="D144" i="2"/>
  <c r="P144" i="2"/>
  <c r="S144" i="2"/>
  <c r="T144" i="2"/>
  <c r="C145" i="2"/>
  <c r="D145" i="2" s="1"/>
  <c r="O145" i="2"/>
  <c r="P145" i="2"/>
  <c r="S145" i="2"/>
  <c r="T145" i="2"/>
  <c r="C146" i="2"/>
  <c r="D146" i="2" s="1"/>
  <c r="O146" i="2"/>
  <c r="P146" i="2"/>
  <c r="S146" i="2"/>
  <c r="T146" i="2"/>
  <c r="C147" i="2"/>
  <c r="D147" i="2" s="1"/>
  <c r="O147" i="2"/>
  <c r="P147" i="2"/>
  <c r="S147" i="2"/>
  <c r="T147" i="2"/>
  <c r="C149" i="2"/>
  <c r="D149" i="2" s="1"/>
  <c r="O149" i="2"/>
  <c r="P149" i="2"/>
  <c r="S149" i="2"/>
  <c r="T149" i="2"/>
  <c r="C150" i="2"/>
  <c r="D150" i="2" s="1"/>
  <c r="O150" i="2"/>
  <c r="P150" i="2"/>
  <c r="S150" i="2"/>
  <c r="T150" i="2"/>
  <c r="C151" i="2"/>
  <c r="D151" i="2" s="1"/>
  <c r="O151" i="2"/>
  <c r="P151" i="2"/>
  <c r="S151" i="2"/>
  <c r="T151" i="2"/>
  <c r="C152" i="2"/>
  <c r="D152" i="2" s="1"/>
  <c r="O152" i="2"/>
  <c r="P152" i="2"/>
  <c r="S152" i="2"/>
  <c r="T152" i="2"/>
  <c r="C153" i="2"/>
  <c r="D153" i="2" s="1"/>
  <c r="O153" i="2"/>
  <c r="P153" i="2"/>
  <c r="S153" i="2"/>
  <c r="T153" i="2"/>
  <c r="C154" i="2"/>
  <c r="D154" i="2" s="1"/>
  <c r="P154" i="2"/>
  <c r="S154" i="2"/>
  <c r="T154" i="2"/>
  <c r="C155" i="2"/>
  <c r="D155" i="2" s="1"/>
  <c r="O155" i="2"/>
  <c r="P155" i="2"/>
  <c r="S155" i="2"/>
  <c r="T155" i="2"/>
  <c r="C156" i="2"/>
  <c r="D156" i="2" s="1"/>
  <c r="O156" i="2"/>
  <c r="P156" i="2"/>
  <c r="S156" i="2"/>
  <c r="T156" i="2"/>
  <c r="C157" i="2"/>
  <c r="D157" i="2" s="1"/>
  <c r="O157" i="2"/>
  <c r="P157" i="2"/>
  <c r="S157" i="2"/>
  <c r="T157" i="2"/>
  <c r="C158" i="2"/>
  <c r="D158" i="2" s="1"/>
  <c r="O158" i="2"/>
  <c r="P158" i="2"/>
  <c r="S158" i="2"/>
  <c r="T158" i="2"/>
  <c r="C159" i="2"/>
  <c r="D159" i="2" s="1"/>
  <c r="P159" i="2"/>
  <c r="S159" i="2"/>
  <c r="T159" i="2"/>
  <c r="C160" i="2"/>
  <c r="D160" i="2" s="1"/>
  <c r="O160" i="2"/>
  <c r="P160" i="2"/>
  <c r="S160" i="2"/>
  <c r="T160" i="2"/>
  <c r="C161" i="2"/>
  <c r="D161" i="2" s="1"/>
  <c r="O161" i="2"/>
  <c r="P161" i="2"/>
  <c r="S161" i="2"/>
  <c r="T161" i="2"/>
  <c r="C162" i="2"/>
  <c r="D162" i="2" s="1"/>
  <c r="O162" i="2"/>
  <c r="P162" i="2"/>
  <c r="S162" i="2"/>
  <c r="T162" i="2"/>
  <c r="C163" i="2"/>
  <c r="D163" i="2" s="1"/>
  <c r="O163" i="2"/>
  <c r="P163" i="2"/>
  <c r="S163" i="2"/>
  <c r="T163" i="2"/>
  <c r="C164" i="2"/>
  <c r="D164" i="2" s="1"/>
  <c r="O164" i="2"/>
  <c r="P164" i="2"/>
  <c r="S164" i="2"/>
  <c r="T164" i="2"/>
  <c r="C165" i="2"/>
  <c r="D165" i="2" s="1"/>
  <c r="O165" i="2"/>
  <c r="P165" i="2"/>
  <c r="S165" i="2"/>
  <c r="T165" i="2"/>
  <c r="C166" i="2"/>
  <c r="D166" i="2" s="1"/>
  <c r="O166" i="2"/>
  <c r="P166" i="2"/>
  <c r="S166" i="2"/>
  <c r="T166" i="2"/>
  <c r="C167" i="2"/>
  <c r="D167" i="2" s="1"/>
  <c r="O167" i="2"/>
  <c r="P167" i="2"/>
  <c r="S167" i="2"/>
  <c r="T167" i="2"/>
  <c r="C168" i="2"/>
  <c r="D168" i="2" s="1"/>
  <c r="O168" i="2"/>
  <c r="P168" i="2"/>
  <c r="S168" i="2"/>
  <c r="T168" i="2"/>
  <c r="C169" i="2"/>
  <c r="D169" i="2" s="1"/>
  <c r="O169" i="2"/>
  <c r="P169" i="2"/>
  <c r="S169" i="2"/>
  <c r="T169" i="2"/>
  <c r="C170" i="2"/>
  <c r="D170" i="2" s="1"/>
  <c r="O170" i="2"/>
  <c r="P170" i="2"/>
  <c r="S170" i="2"/>
  <c r="T170" i="2"/>
  <c r="C171" i="2"/>
  <c r="D171" i="2" s="1"/>
  <c r="P171" i="2"/>
  <c r="S171" i="2"/>
  <c r="T171" i="2"/>
  <c r="C172" i="2"/>
  <c r="D172" i="2" s="1"/>
  <c r="O172" i="2"/>
  <c r="P172" i="2"/>
  <c r="S172" i="2"/>
  <c r="T172" i="2"/>
  <c r="C173" i="2"/>
  <c r="D173" i="2" s="1"/>
  <c r="O173" i="2"/>
  <c r="P173" i="2"/>
  <c r="S173" i="2"/>
  <c r="T173" i="2"/>
  <c r="C174" i="2"/>
  <c r="D174" i="2" s="1"/>
  <c r="O174" i="2"/>
  <c r="P174" i="2"/>
  <c r="S174" i="2"/>
  <c r="T174" i="2"/>
  <c r="C175" i="2"/>
  <c r="D175" i="2" s="1"/>
  <c r="O175" i="2"/>
  <c r="P175" i="2"/>
  <c r="S175" i="2"/>
  <c r="T175" i="2"/>
  <c r="C176" i="2"/>
  <c r="D176" i="2" s="1"/>
  <c r="O176" i="2"/>
  <c r="P176" i="2"/>
  <c r="S176" i="2"/>
  <c r="T176" i="2"/>
  <c r="C177" i="2"/>
  <c r="D177" i="2" s="1"/>
  <c r="O177" i="2"/>
  <c r="P177" i="2"/>
  <c r="S177" i="2"/>
  <c r="T177" i="2"/>
  <c r="C178" i="2"/>
  <c r="D178" i="2" s="1"/>
  <c r="O178" i="2"/>
  <c r="P178" i="2"/>
  <c r="S178" i="2"/>
  <c r="T178" i="2"/>
  <c r="C179" i="2"/>
  <c r="D179" i="2" s="1"/>
  <c r="O179" i="2"/>
  <c r="P179" i="2"/>
  <c r="S179" i="2"/>
  <c r="T179" i="2"/>
  <c r="C180" i="2"/>
  <c r="D180" i="2" s="1"/>
  <c r="O180" i="2"/>
  <c r="P180" i="2"/>
  <c r="S180" i="2"/>
  <c r="T180" i="2"/>
  <c r="C181" i="2"/>
  <c r="D181" i="2" s="1"/>
  <c r="O181" i="2"/>
  <c r="P181" i="2"/>
  <c r="S181" i="2"/>
  <c r="T181" i="2"/>
  <c r="C182" i="2"/>
  <c r="D182" i="2" s="1"/>
  <c r="O182" i="2"/>
  <c r="P182" i="2"/>
  <c r="S182" i="2"/>
  <c r="T182" i="2"/>
  <c r="C183" i="2"/>
  <c r="D183" i="2" s="1"/>
  <c r="O183" i="2"/>
  <c r="P183" i="2"/>
  <c r="S183" i="2"/>
  <c r="T183" i="2"/>
  <c r="C184" i="2"/>
  <c r="D184" i="2" s="1"/>
  <c r="O184" i="2"/>
  <c r="P184" i="2"/>
  <c r="S184" i="2"/>
  <c r="T184" i="2"/>
  <c r="C185" i="2"/>
  <c r="D185" i="2" s="1"/>
  <c r="O185" i="2"/>
  <c r="P185" i="2"/>
  <c r="C186" i="2"/>
  <c r="D186" i="2" s="1"/>
  <c r="O186" i="2"/>
  <c r="P186" i="2"/>
  <c r="S186" i="2"/>
  <c r="T186" i="2"/>
  <c r="C187" i="2"/>
  <c r="D187" i="2" s="1"/>
  <c r="O187" i="2"/>
  <c r="P187" i="2"/>
  <c r="S187" i="2"/>
  <c r="T187" i="2"/>
  <c r="C188" i="2"/>
  <c r="D188" i="2" s="1"/>
  <c r="O188" i="2"/>
  <c r="P188" i="2"/>
  <c r="S188" i="2"/>
  <c r="T188" i="2"/>
  <c r="C189" i="2"/>
  <c r="D189" i="2" s="1"/>
  <c r="P189" i="2"/>
  <c r="S189" i="2"/>
  <c r="T189" i="2"/>
  <c r="C190" i="2"/>
  <c r="D190" i="2" s="1"/>
  <c r="O190" i="2"/>
  <c r="P190" i="2"/>
  <c r="S190" i="2"/>
  <c r="T190" i="2"/>
  <c r="C191" i="2"/>
  <c r="D191" i="2" s="1"/>
  <c r="O191" i="2"/>
  <c r="P191" i="2"/>
  <c r="S191" i="2"/>
  <c r="T191" i="2"/>
  <c r="C192" i="2"/>
  <c r="D192" i="2" s="1"/>
  <c r="O192" i="2"/>
  <c r="P192" i="2"/>
  <c r="S192" i="2"/>
  <c r="T192" i="2"/>
  <c r="C193" i="2"/>
  <c r="D193" i="2" s="1"/>
  <c r="O193" i="2"/>
  <c r="P193" i="2"/>
  <c r="S193" i="2"/>
  <c r="T193" i="2"/>
  <c r="C194" i="2"/>
  <c r="D194" i="2" s="1"/>
  <c r="O194" i="2"/>
  <c r="P194" i="2"/>
  <c r="S194" i="2"/>
  <c r="T194" i="2"/>
  <c r="C195" i="2"/>
  <c r="D195" i="2" s="1"/>
  <c r="O195" i="2"/>
  <c r="P195" i="2"/>
  <c r="S195" i="2"/>
  <c r="T195" i="2"/>
  <c r="C196" i="2"/>
  <c r="D196" i="2" s="1"/>
  <c r="O196" i="2"/>
  <c r="P196" i="2"/>
  <c r="S196" i="2"/>
  <c r="T196" i="2"/>
  <c r="C197" i="2"/>
  <c r="D197" i="2" s="1"/>
  <c r="O197" i="2"/>
  <c r="P197" i="2"/>
  <c r="S197" i="2"/>
  <c r="T197" i="2"/>
  <c r="C198" i="2"/>
  <c r="D198" i="2" s="1"/>
  <c r="O198" i="2"/>
  <c r="P198" i="2"/>
  <c r="S198" i="2"/>
  <c r="T198" i="2"/>
  <c r="C199" i="2"/>
  <c r="D199" i="2" s="1"/>
  <c r="P199" i="2"/>
  <c r="S199" i="2"/>
  <c r="T199" i="2"/>
  <c r="C200" i="2"/>
  <c r="D200" i="2" s="1"/>
  <c r="O200" i="2"/>
  <c r="P200" i="2"/>
  <c r="S200" i="2"/>
  <c r="T200" i="2"/>
  <c r="C201" i="2"/>
  <c r="D201" i="2" s="1"/>
  <c r="O201" i="2"/>
  <c r="P201" i="2"/>
  <c r="S201" i="2"/>
  <c r="T201" i="2"/>
  <c r="C202" i="2"/>
  <c r="D202" i="2" s="1"/>
  <c r="O202" i="2"/>
  <c r="P202" i="2"/>
  <c r="S202" i="2"/>
  <c r="T202" i="2"/>
  <c r="C203" i="2"/>
  <c r="D203" i="2" s="1"/>
  <c r="O203" i="2"/>
  <c r="P203" i="2"/>
  <c r="S203" i="2"/>
  <c r="T203" i="2"/>
  <c r="C204" i="2"/>
  <c r="D204" i="2" s="1"/>
  <c r="O204" i="2"/>
  <c r="P204" i="2"/>
  <c r="S204" i="2"/>
  <c r="T204" i="2"/>
  <c r="C205" i="2"/>
  <c r="D205" i="2" s="1"/>
  <c r="O205" i="2"/>
  <c r="P205" i="2"/>
  <c r="S205" i="2"/>
  <c r="T205" i="2"/>
  <c r="C206" i="2"/>
  <c r="D206" i="2" s="1"/>
  <c r="O206" i="2"/>
  <c r="P206" i="2"/>
  <c r="S206" i="2"/>
  <c r="T206" i="2"/>
  <c r="C207" i="2"/>
  <c r="D207" i="2" s="1"/>
  <c r="O207" i="2"/>
  <c r="P207" i="2"/>
  <c r="S207" i="2"/>
  <c r="T207" i="2"/>
  <c r="C208" i="2"/>
  <c r="D208" i="2" s="1"/>
  <c r="O208" i="2"/>
  <c r="P208" i="2"/>
  <c r="S208" i="2"/>
  <c r="T208" i="2"/>
  <c r="C209" i="2"/>
  <c r="D209" i="2" s="1"/>
  <c r="O209" i="2"/>
  <c r="P209" i="2"/>
  <c r="S209" i="2"/>
  <c r="T209" i="2"/>
  <c r="C210" i="2"/>
  <c r="D210" i="2" s="1"/>
  <c r="O210" i="2"/>
  <c r="P210" i="2"/>
  <c r="S210" i="2"/>
  <c r="T210" i="2"/>
  <c r="C211" i="2"/>
  <c r="D211" i="2" s="1"/>
  <c r="O211" i="2"/>
  <c r="P211" i="2"/>
  <c r="S211" i="2"/>
  <c r="T211" i="2"/>
  <c r="C212" i="2"/>
  <c r="D212" i="2" s="1"/>
  <c r="O212" i="2"/>
  <c r="P212" i="2"/>
  <c r="S212" i="2"/>
  <c r="T212" i="2"/>
  <c r="C213" i="2"/>
  <c r="D213" i="2" s="1"/>
  <c r="O213" i="2"/>
  <c r="P213" i="2"/>
  <c r="S213" i="2"/>
  <c r="T213" i="2"/>
  <c r="C214" i="2"/>
  <c r="D214" i="2" s="1"/>
  <c r="O214" i="2"/>
  <c r="P214" i="2"/>
  <c r="S214" i="2"/>
  <c r="T214" i="2"/>
  <c r="C215" i="2"/>
  <c r="D215" i="2" s="1"/>
  <c r="P215" i="2"/>
  <c r="S215" i="2"/>
  <c r="T215" i="2"/>
  <c r="C216" i="2"/>
  <c r="D216" i="2" s="1"/>
  <c r="O216" i="2"/>
  <c r="P216" i="2"/>
  <c r="S216" i="2"/>
  <c r="T216" i="2"/>
  <c r="C217" i="2"/>
  <c r="D217" i="2" s="1"/>
  <c r="O217" i="2"/>
  <c r="P217" i="2"/>
  <c r="S217" i="2"/>
  <c r="T217" i="2"/>
  <c r="C218" i="2"/>
  <c r="D218" i="2" s="1"/>
  <c r="O218" i="2"/>
  <c r="P218" i="2"/>
  <c r="S218" i="2"/>
  <c r="T218" i="2"/>
  <c r="C219" i="2"/>
  <c r="D219" i="2" s="1"/>
  <c r="O219" i="2"/>
  <c r="P219" i="2"/>
  <c r="S219" i="2"/>
  <c r="T219" i="2"/>
  <c r="C220" i="2"/>
  <c r="D220" i="2" s="1"/>
  <c r="O220" i="2"/>
  <c r="P220" i="2"/>
  <c r="S220" i="2"/>
  <c r="T220" i="2"/>
  <c r="C221" i="2"/>
  <c r="D221" i="2" s="1"/>
  <c r="O221" i="2"/>
  <c r="P221" i="2"/>
  <c r="S221" i="2"/>
  <c r="T221" i="2"/>
  <c r="C222" i="2"/>
  <c r="D222" i="2" s="1"/>
  <c r="O222" i="2"/>
  <c r="P222" i="2"/>
  <c r="S222" i="2"/>
  <c r="T222" i="2"/>
  <c r="C223" i="2"/>
  <c r="D223" i="2" s="1"/>
  <c r="O223" i="2"/>
  <c r="P223" i="2"/>
  <c r="S223" i="2"/>
  <c r="T223" i="2"/>
  <c r="C224" i="2"/>
  <c r="D224" i="2" s="1"/>
  <c r="O224" i="2"/>
  <c r="P224" i="2"/>
  <c r="S224" i="2"/>
  <c r="T224" i="2"/>
  <c r="C225" i="2"/>
  <c r="D225" i="2" s="1"/>
  <c r="O225" i="2"/>
  <c r="P225" i="2"/>
  <c r="S225" i="2"/>
  <c r="T225" i="2"/>
  <c r="C226" i="2"/>
  <c r="D226" i="2" s="1"/>
  <c r="O226" i="2"/>
  <c r="P226" i="2"/>
  <c r="S226" i="2"/>
  <c r="T226" i="2"/>
  <c r="C227" i="2"/>
  <c r="D227" i="2" s="1"/>
  <c r="O227" i="2"/>
  <c r="P227" i="2"/>
  <c r="S227" i="2"/>
  <c r="T227" i="2"/>
  <c r="C228" i="2"/>
  <c r="D228" i="2" s="1"/>
  <c r="P228" i="2"/>
  <c r="S228" i="2"/>
  <c r="T228" i="2"/>
  <c r="C229" i="2"/>
  <c r="D229" i="2"/>
  <c r="O229" i="2"/>
  <c r="P229" i="2"/>
  <c r="S229" i="2"/>
  <c r="T229" i="2"/>
  <c r="C230" i="2"/>
  <c r="D230" i="2"/>
  <c r="P230" i="2"/>
  <c r="S230" i="2"/>
  <c r="T230" i="2"/>
  <c r="C231" i="2"/>
  <c r="D231" i="2" s="1"/>
  <c r="O231" i="2"/>
  <c r="P231" i="2"/>
  <c r="S231" i="2"/>
  <c r="T231" i="2"/>
  <c r="C232" i="2"/>
  <c r="D232" i="2" s="1"/>
  <c r="P232" i="2"/>
  <c r="S232" i="2"/>
  <c r="T232" i="2"/>
  <c r="C233" i="2"/>
  <c r="D233" i="2"/>
  <c r="O233" i="2"/>
  <c r="P233" i="2"/>
  <c r="S233" i="2"/>
  <c r="T233" i="2"/>
  <c r="C234" i="2"/>
  <c r="D234" i="2"/>
  <c r="O234" i="2"/>
  <c r="P234" i="2"/>
  <c r="S234" i="2"/>
  <c r="T234" i="2"/>
  <c r="C235" i="2"/>
  <c r="D235" i="2"/>
  <c r="O235" i="2"/>
  <c r="P235" i="2"/>
  <c r="S235" i="2"/>
  <c r="T235" i="2"/>
  <c r="C236" i="2"/>
  <c r="D236" i="2"/>
  <c r="O236" i="2"/>
  <c r="P236" i="2"/>
  <c r="S236" i="2"/>
  <c r="T236" i="2"/>
  <c r="C237" i="2"/>
  <c r="D237" i="2"/>
  <c r="O237" i="2"/>
  <c r="P237" i="2"/>
  <c r="S237" i="2"/>
  <c r="T237" i="2"/>
  <c r="C238" i="2"/>
  <c r="D238" i="2"/>
  <c r="O238" i="2"/>
  <c r="P238" i="2"/>
  <c r="S238" i="2"/>
  <c r="T238" i="2"/>
  <c r="C239" i="2"/>
  <c r="D239" i="2"/>
  <c r="O239" i="2"/>
  <c r="P239" i="2"/>
  <c r="S239" i="2"/>
  <c r="T239" i="2"/>
  <c r="C240" i="2"/>
  <c r="D240" i="2"/>
  <c r="O240" i="2"/>
  <c r="P240" i="2"/>
  <c r="S240" i="2"/>
  <c r="T240" i="2"/>
  <c r="C241" i="2"/>
  <c r="D241" i="2"/>
  <c r="O241" i="2"/>
  <c r="P241" i="2"/>
  <c r="S241" i="2"/>
  <c r="T241" i="2"/>
  <c r="C242" i="2"/>
  <c r="D242" i="2"/>
  <c r="P242" i="2"/>
  <c r="S242" i="2"/>
  <c r="T242" i="2"/>
  <c r="C243" i="2"/>
  <c r="D243" i="2" s="1"/>
  <c r="O243" i="2"/>
  <c r="P243" i="2"/>
  <c r="S243" i="2"/>
  <c r="T243" i="2"/>
  <c r="C244" i="2"/>
  <c r="D244" i="2" s="1"/>
  <c r="O244" i="2"/>
  <c r="P244" i="2"/>
  <c r="S244" i="2"/>
  <c r="T244" i="2"/>
  <c r="C245" i="2"/>
  <c r="D245" i="2" s="1"/>
  <c r="O245" i="2"/>
  <c r="P245" i="2"/>
  <c r="S245" i="2"/>
  <c r="T245" i="2"/>
  <c r="C246" i="2"/>
  <c r="D246" i="2" s="1"/>
  <c r="O246" i="2"/>
  <c r="P246" i="2"/>
  <c r="S246" i="2"/>
  <c r="T246" i="2"/>
  <c r="C247" i="2"/>
  <c r="D247" i="2" s="1"/>
  <c r="O247" i="2"/>
  <c r="P247" i="2"/>
  <c r="S247" i="2"/>
  <c r="T247" i="2"/>
  <c r="C248" i="2"/>
  <c r="D248" i="2" s="1"/>
  <c r="O248" i="2"/>
  <c r="P248" i="2"/>
  <c r="S248" i="2"/>
  <c r="T248" i="2"/>
  <c r="C249" i="2"/>
  <c r="D249" i="2"/>
  <c r="O249" i="2"/>
  <c r="P249" i="2"/>
  <c r="S249" i="2"/>
  <c r="T249" i="2"/>
  <c r="C250" i="2"/>
  <c r="D250" i="2" s="1"/>
  <c r="O250" i="2"/>
  <c r="P250" i="2"/>
  <c r="S250" i="2"/>
  <c r="T250" i="2"/>
  <c r="C251" i="2"/>
  <c r="D251" i="2" s="1"/>
  <c r="O251" i="2"/>
  <c r="P251" i="2"/>
  <c r="S251" i="2"/>
  <c r="T251" i="2"/>
  <c r="C252" i="2"/>
  <c r="D252" i="2" s="1"/>
  <c r="O252" i="2"/>
  <c r="P252" i="2"/>
  <c r="S252" i="2"/>
  <c r="T252" i="2"/>
  <c r="C253" i="2"/>
  <c r="D253" i="2" s="1"/>
  <c r="O253" i="2"/>
  <c r="P253" i="2"/>
  <c r="S253" i="2"/>
  <c r="T253" i="2"/>
  <c r="C254" i="2"/>
  <c r="D254" i="2" s="1"/>
  <c r="O254" i="2"/>
  <c r="P254" i="2"/>
  <c r="S254" i="2"/>
  <c r="T254" i="2"/>
  <c r="C255" i="2"/>
  <c r="D255" i="2" s="1"/>
  <c r="P255" i="2"/>
  <c r="S255" i="2"/>
  <c r="T255" i="2"/>
  <c r="C256" i="2"/>
  <c r="D256" i="2" s="1"/>
  <c r="P256" i="2"/>
  <c r="S256" i="2"/>
  <c r="T256" i="2"/>
  <c r="C257" i="2"/>
  <c r="D257" i="2" s="1"/>
  <c r="O257" i="2"/>
  <c r="P257" i="2"/>
  <c r="S257" i="2"/>
  <c r="T257" i="2"/>
  <c r="C258" i="2"/>
  <c r="D258" i="2" s="1"/>
  <c r="O258" i="2"/>
  <c r="P258" i="2"/>
  <c r="S258" i="2"/>
  <c r="T258" i="2"/>
  <c r="C259" i="2"/>
  <c r="D259" i="2" s="1"/>
  <c r="O259" i="2"/>
  <c r="P259" i="2"/>
  <c r="S259" i="2"/>
  <c r="T259" i="2"/>
  <c r="C260" i="2"/>
  <c r="D260" i="2"/>
  <c r="O260" i="2"/>
  <c r="P260" i="2"/>
  <c r="S260" i="2"/>
  <c r="T260" i="2"/>
  <c r="C261" i="2"/>
  <c r="D261" i="2" s="1"/>
  <c r="O261" i="2"/>
  <c r="P261" i="2"/>
  <c r="S261" i="2"/>
  <c r="T261" i="2"/>
  <c r="C262" i="2"/>
  <c r="D262" i="2" s="1"/>
  <c r="O262" i="2"/>
  <c r="P262" i="2"/>
  <c r="S262" i="2"/>
  <c r="T262" i="2"/>
  <c r="C263" i="2"/>
  <c r="D263" i="2" s="1"/>
  <c r="O263" i="2"/>
  <c r="P263" i="2"/>
  <c r="S263" i="2"/>
  <c r="T263" i="2"/>
  <c r="C264" i="2"/>
  <c r="D264" i="2" s="1"/>
  <c r="O264" i="2"/>
  <c r="P264" i="2"/>
  <c r="S264" i="2"/>
  <c r="T264" i="2"/>
  <c r="C265" i="2"/>
  <c r="D265" i="2" s="1"/>
  <c r="O265" i="2"/>
  <c r="P265" i="2"/>
  <c r="S265" i="2"/>
  <c r="T265" i="2"/>
  <c r="C266" i="2"/>
  <c r="D266" i="2" s="1"/>
  <c r="P266" i="2"/>
  <c r="S266" i="2"/>
  <c r="T266" i="2"/>
  <c r="C267" i="2"/>
  <c r="D267" i="2" s="1"/>
  <c r="O267" i="2"/>
  <c r="P267" i="2"/>
  <c r="S267" i="2"/>
  <c r="T267" i="2"/>
  <c r="C268" i="2"/>
  <c r="D268" i="2" s="1"/>
  <c r="P268" i="2"/>
  <c r="S268" i="2"/>
  <c r="T268" i="2"/>
  <c r="C269" i="2"/>
  <c r="D269" i="2"/>
  <c r="O269" i="2"/>
  <c r="P269" i="2"/>
  <c r="S269" i="2"/>
  <c r="T269" i="2"/>
  <c r="C270" i="2"/>
  <c r="D270" i="2" s="1"/>
  <c r="O270" i="2"/>
  <c r="P270" i="2"/>
  <c r="S270" i="2"/>
  <c r="T270" i="2"/>
  <c r="C271" i="2"/>
  <c r="D271" i="2" s="1"/>
  <c r="O271" i="2"/>
  <c r="P271" i="2"/>
  <c r="S271" i="2"/>
  <c r="T271" i="2"/>
  <c r="C272" i="2"/>
  <c r="D272" i="2" s="1"/>
  <c r="O272" i="2"/>
  <c r="P272" i="2"/>
  <c r="S272" i="2"/>
  <c r="T272" i="2"/>
  <c r="C273" i="2"/>
  <c r="D273" i="2"/>
  <c r="P273" i="2"/>
  <c r="S273" i="2"/>
  <c r="T273" i="2"/>
  <c r="C274" i="2"/>
  <c r="D274" i="2" s="1"/>
  <c r="O274" i="2"/>
  <c r="P274" i="2"/>
  <c r="S274" i="2"/>
  <c r="T274" i="2"/>
  <c r="C275" i="2"/>
  <c r="D275" i="2"/>
  <c r="O275" i="2"/>
  <c r="P275" i="2"/>
  <c r="S275" i="2"/>
  <c r="T275" i="2"/>
  <c r="C276" i="2"/>
  <c r="D276" i="2" s="1"/>
  <c r="O276" i="2"/>
  <c r="P276" i="2"/>
  <c r="S276" i="2"/>
  <c r="T276" i="2"/>
  <c r="C277" i="2"/>
  <c r="D277" i="2" s="1"/>
  <c r="O277" i="2"/>
  <c r="P277" i="2"/>
  <c r="S277" i="2"/>
  <c r="T277" i="2"/>
  <c r="C278" i="2"/>
  <c r="D278" i="2" s="1"/>
  <c r="O278" i="2"/>
  <c r="P278" i="2"/>
  <c r="S278" i="2"/>
  <c r="T278" i="2"/>
  <c r="C279" i="2"/>
  <c r="D279" i="2"/>
  <c r="O279" i="2"/>
  <c r="P279" i="2"/>
  <c r="S279" i="2"/>
  <c r="T279" i="2"/>
  <c r="C280" i="2"/>
  <c r="D280" i="2" s="1"/>
  <c r="O280" i="2"/>
  <c r="P280" i="2"/>
  <c r="S280" i="2"/>
  <c r="T280" i="2"/>
  <c r="C281" i="2"/>
  <c r="D281" i="2" s="1"/>
  <c r="O281" i="2"/>
  <c r="P281" i="2"/>
  <c r="S281" i="2"/>
  <c r="T281" i="2"/>
  <c r="C282" i="2"/>
  <c r="D282" i="2" s="1"/>
  <c r="P282" i="2"/>
  <c r="S282" i="2"/>
  <c r="T282" i="2"/>
  <c r="C283" i="2"/>
  <c r="D283" i="2" s="1"/>
  <c r="P283" i="2"/>
  <c r="S283" i="2"/>
  <c r="T283" i="2"/>
  <c r="C284" i="2"/>
  <c r="D284" i="2" s="1"/>
  <c r="O284" i="2"/>
  <c r="P284" i="2"/>
  <c r="S284" i="2"/>
  <c r="T284" i="2"/>
  <c r="C285" i="2"/>
  <c r="D285" i="2" s="1"/>
  <c r="P285" i="2"/>
  <c r="S285" i="2"/>
  <c r="T285" i="2"/>
  <c r="C286" i="2"/>
  <c r="D286" i="2" s="1"/>
  <c r="O286" i="2"/>
  <c r="P286" i="2"/>
  <c r="S286" i="2"/>
  <c r="T286" i="2"/>
  <c r="C287" i="2"/>
  <c r="D287" i="2"/>
  <c r="O287" i="2"/>
  <c r="P287" i="2"/>
  <c r="P350" i="2" s="1"/>
  <c r="S287" i="2"/>
  <c r="T287" i="2"/>
  <c r="C288" i="2"/>
  <c r="D288" i="2" s="1"/>
  <c r="O288" i="2"/>
  <c r="P288" i="2"/>
  <c r="S288" i="2"/>
  <c r="T288" i="2"/>
  <c r="C289" i="2"/>
  <c r="D289" i="2" s="1"/>
  <c r="O289" i="2"/>
  <c r="P289" i="2"/>
  <c r="S289" i="2"/>
  <c r="T289" i="2"/>
  <c r="C290" i="2"/>
  <c r="D290" i="2" s="1"/>
  <c r="P290" i="2"/>
  <c r="S290" i="2"/>
  <c r="T290" i="2"/>
  <c r="C291" i="2"/>
  <c r="D291" i="2" s="1"/>
  <c r="O291" i="2"/>
  <c r="P291" i="2"/>
  <c r="S291" i="2"/>
  <c r="T291" i="2"/>
  <c r="C292" i="2"/>
  <c r="D292" i="2" s="1"/>
  <c r="O292" i="2"/>
  <c r="P292" i="2"/>
  <c r="S292" i="2"/>
  <c r="T292" i="2"/>
  <c r="C293" i="2"/>
  <c r="D293" i="2"/>
  <c r="P293" i="2"/>
  <c r="S293" i="2"/>
  <c r="T293" i="2"/>
  <c r="C294" i="2"/>
  <c r="D294" i="2" s="1"/>
  <c r="O294" i="2"/>
  <c r="P294" i="2"/>
  <c r="S294" i="2"/>
  <c r="T294" i="2"/>
  <c r="C295" i="2"/>
  <c r="D295" i="2" s="1"/>
  <c r="O295" i="2"/>
  <c r="P295" i="2"/>
  <c r="S295" i="2"/>
  <c r="T295" i="2"/>
  <c r="C296" i="2"/>
  <c r="D296" i="2"/>
  <c r="P296" i="2"/>
  <c r="S296" i="2"/>
  <c r="T296" i="2"/>
  <c r="C297" i="2"/>
  <c r="D297" i="2" s="1"/>
  <c r="O297" i="2"/>
  <c r="P297" i="2"/>
  <c r="S297" i="2"/>
  <c r="T297" i="2"/>
  <c r="C298" i="2"/>
  <c r="D298" i="2"/>
  <c r="O298" i="2"/>
  <c r="P298" i="2"/>
  <c r="S298" i="2"/>
  <c r="T298" i="2"/>
  <c r="C299" i="2"/>
  <c r="D299" i="2" s="1"/>
  <c r="O299" i="2"/>
  <c r="P299" i="2"/>
  <c r="S299" i="2"/>
  <c r="T299" i="2"/>
  <c r="C300" i="2"/>
  <c r="D300" i="2" s="1"/>
  <c r="O300" i="2"/>
  <c r="P300" i="2"/>
  <c r="S300" i="2"/>
  <c r="T300" i="2"/>
  <c r="C301" i="2"/>
  <c r="D301" i="2" s="1"/>
  <c r="O301" i="2"/>
  <c r="P301" i="2"/>
  <c r="S301" i="2"/>
  <c r="T301" i="2"/>
  <c r="C302" i="2"/>
  <c r="D302" i="2"/>
  <c r="O302" i="2"/>
  <c r="P302" i="2"/>
  <c r="S302" i="2"/>
  <c r="T302" i="2"/>
  <c r="C303" i="2"/>
  <c r="D303" i="2" s="1"/>
  <c r="O303" i="2"/>
  <c r="P303" i="2"/>
  <c r="S303" i="2"/>
  <c r="T303" i="2"/>
  <c r="C304" i="2"/>
  <c r="D304" i="2" s="1"/>
  <c r="O304" i="2"/>
  <c r="P304" i="2"/>
  <c r="S304" i="2"/>
  <c r="T304" i="2"/>
  <c r="C305" i="2"/>
  <c r="D305" i="2" s="1"/>
  <c r="O305" i="2"/>
  <c r="P305" i="2"/>
  <c r="S305" i="2"/>
  <c r="T305" i="2"/>
  <c r="C306" i="2"/>
  <c r="D306" i="2"/>
  <c r="O306" i="2"/>
  <c r="P306" i="2"/>
  <c r="S306" i="2"/>
  <c r="T306" i="2"/>
  <c r="C307" i="2"/>
  <c r="D307" i="2" s="1"/>
  <c r="O307" i="2"/>
  <c r="P307" i="2"/>
  <c r="S307" i="2"/>
  <c r="T307" i="2"/>
  <c r="C308" i="2"/>
  <c r="D308" i="2" s="1"/>
  <c r="O308" i="2"/>
  <c r="P308" i="2"/>
  <c r="S308" i="2"/>
  <c r="T308" i="2"/>
  <c r="C309" i="2"/>
  <c r="D309" i="2" s="1"/>
  <c r="P309" i="2"/>
  <c r="S309" i="2"/>
  <c r="T309" i="2"/>
  <c r="C310" i="2"/>
  <c r="D310" i="2" s="1"/>
  <c r="O310" i="2"/>
  <c r="P310" i="2"/>
  <c r="S310" i="2"/>
  <c r="T310" i="2"/>
  <c r="C311" i="2"/>
  <c r="D311" i="2" s="1"/>
  <c r="O311" i="2"/>
  <c r="P311" i="2"/>
  <c r="S311" i="2"/>
  <c r="T311" i="2"/>
  <c r="C312" i="2"/>
  <c r="D312" i="2" s="1"/>
  <c r="O312" i="2"/>
  <c r="P312" i="2"/>
  <c r="S312" i="2"/>
  <c r="T312" i="2"/>
  <c r="C313" i="2"/>
  <c r="D313" i="2" s="1"/>
  <c r="P313" i="2"/>
  <c r="S313" i="2"/>
  <c r="T313" i="2"/>
  <c r="C314" i="2"/>
  <c r="D314" i="2" s="1"/>
  <c r="O314" i="2"/>
  <c r="P314" i="2"/>
  <c r="S314" i="2"/>
  <c r="T314" i="2"/>
  <c r="C315" i="2"/>
  <c r="D315" i="2" s="1"/>
  <c r="O315" i="2"/>
  <c r="P315" i="2"/>
  <c r="S315" i="2"/>
  <c r="T315" i="2"/>
  <c r="C316" i="2"/>
  <c r="D316" i="2" s="1"/>
  <c r="O316" i="2"/>
  <c r="P316" i="2"/>
  <c r="S316" i="2"/>
  <c r="T316" i="2"/>
  <c r="C317" i="2"/>
  <c r="D317" i="2"/>
  <c r="O317" i="2"/>
  <c r="P317" i="2"/>
  <c r="P353" i="2" s="1"/>
  <c r="S317" i="2"/>
  <c r="T317" i="2"/>
  <c r="C318" i="2"/>
  <c r="D318" i="2" s="1"/>
  <c r="O318" i="2"/>
  <c r="P318" i="2"/>
  <c r="S318" i="2"/>
  <c r="T318" i="2"/>
  <c r="C319" i="2"/>
  <c r="D319" i="2" s="1"/>
  <c r="O319" i="2"/>
  <c r="P319" i="2"/>
  <c r="S319" i="2"/>
  <c r="T319" i="2"/>
  <c r="C320" i="2"/>
  <c r="D320" i="2" s="1"/>
  <c r="O320" i="2"/>
  <c r="P320" i="2"/>
  <c r="S320" i="2"/>
  <c r="T320" i="2"/>
  <c r="C321" i="2"/>
  <c r="D321" i="2"/>
  <c r="O321" i="2"/>
  <c r="P321" i="2"/>
  <c r="S321" i="2"/>
  <c r="T321" i="2"/>
  <c r="C322" i="2"/>
  <c r="D322" i="2" s="1"/>
  <c r="O322" i="2"/>
  <c r="P322" i="2"/>
  <c r="S322" i="2"/>
  <c r="T322" i="2"/>
  <c r="C323" i="2"/>
  <c r="D323" i="2" s="1"/>
  <c r="O323" i="2"/>
  <c r="P323" i="2"/>
  <c r="S323" i="2"/>
  <c r="T323" i="2"/>
  <c r="C324" i="2"/>
  <c r="D324" i="2" s="1"/>
  <c r="O324" i="2"/>
  <c r="P324" i="2"/>
  <c r="S324" i="2"/>
  <c r="T324" i="2"/>
  <c r="C325" i="2"/>
  <c r="D325" i="2"/>
  <c r="O325" i="2"/>
  <c r="P325" i="2"/>
  <c r="S325" i="2"/>
  <c r="T325" i="2"/>
  <c r="C326" i="2"/>
  <c r="D326" i="2" s="1"/>
  <c r="O326" i="2"/>
  <c r="P326" i="2"/>
  <c r="S326" i="2"/>
  <c r="T326" i="2"/>
  <c r="C327" i="2"/>
  <c r="D327" i="2" s="1"/>
  <c r="O327" i="2"/>
  <c r="P327" i="2"/>
  <c r="S327" i="2"/>
  <c r="T327" i="2"/>
  <c r="C328" i="2"/>
  <c r="D328" i="2" s="1"/>
  <c r="P328" i="2"/>
  <c r="S328" i="2"/>
  <c r="T328" i="2"/>
  <c r="C329" i="2"/>
  <c r="D329" i="2" s="1"/>
  <c r="O329" i="2"/>
  <c r="P329" i="2"/>
  <c r="S329" i="2"/>
  <c r="T329" i="2"/>
  <c r="C330" i="2"/>
  <c r="D330" i="2" s="1"/>
  <c r="O330" i="2"/>
  <c r="P330" i="2"/>
  <c r="S330" i="2"/>
  <c r="T330" i="2"/>
  <c r="C331" i="2"/>
  <c r="D331" i="2" s="1"/>
  <c r="P331" i="2"/>
  <c r="S331" i="2"/>
  <c r="T331" i="2"/>
  <c r="C332" i="2"/>
  <c r="D332" i="2"/>
  <c r="O332" i="2"/>
  <c r="P332" i="2"/>
  <c r="S332" i="2"/>
  <c r="T332" i="2"/>
  <c r="C333" i="2"/>
  <c r="D333" i="2" s="1"/>
  <c r="O333" i="2"/>
  <c r="P333" i="2"/>
  <c r="S333" i="2"/>
  <c r="T333" i="2"/>
  <c r="C334" i="2"/>
  <c r="D334" i="2" s="1"/>
  <c r="P334" i="2"/>
  <c r="S334" i="2"/>
  <c r="T334" i="2"/>
  <c r="C335" i="2"/>
  <c r="D335" i="2"/>
  <c r="O335" i="2"/>
  <c r="P335" i="2"/>
  <c r="S335" i="2"/>
  <c r="T335" i="2"/>
  <c r="C336" i="2"/>
  <c r="D336" i="2"/>
  <c r="O336" i="2"/>
  <c r="P336" i="2"/>
  <c r="S336" i="2"/>
  <c r="T336" i="2"/>
  <c r="C337" i="2"/>
  <c r="D337" i="2"/>
  <c r="O337" i="2"/>
  <c r="P337" i="2"/>
  <c r="S337" i="2"/>
  <c r="T337" i="2"/>
  <c r="C338" i="2"/>
  <c r="D338" i="2"/>
  <c r="P338" i="2"/>
  <c r="S338" i="2"/>
  <c r="T338" i="2"/>
  <c r="C339" i="2"/>
  <c r="D339" i="2" s="1"/>
  <c r="O339" i="2"/>
  <c r="P339" i="2"/>
  <c r="S339" i="2"/>
  <c r="T339" i="2"/>
  <c r="C340" i="2"/>
  <c r="D340" i="2" s="1"/>
  <c r="O340" i="2"/>
  <c r="P340" i="2"/>
  <c r="S340" i="2"/>
  <c r="T340" i="2"/>
  <c r="C341" i="2"/>
  <c r="D341" i="2"/>
  <c r="O341" i="2"/>
  <c r="P341" i="2"/>
  <c r="S341" i="2"/>
  <c r="T341" i="2"/>
  <c r="C342" i="2"/>
  <c r="D342" i="2" s="1"/>
  <c r="P342" i="2"/>
  <c r="S342" i="2"/>
  <c r="T342" i="2"/>
  <c r="C343" i="2"/>
  <c r="D343" i="2"/>
  <c r="P343" i="2"/>
  <c r="S343" i="2"/>
  <c r="T343" i="2"/>
  <c r="C344" i="2"/>
  <c r="D344" i="2" s="1"/>
  <c r="O344" i="2"/>
  <c r="P344" i="2"/>
  <c r="S344" i="2"/>
  <c r="T344" i="2"/>
  <c r="C345" i="2"/>
  <c r="D345" i="2" s="1"/>
  <c r="O345" i="2"/>
  <c r="P345" i="2"/>
  <c r="S345" i="2"/>
  <c r="T345" i="2"/>
  <c r="C346" i="2"/>
  <c r="D346" i="2"/>
  <c r="O346" i="2"/>
  <c r="P346" i="2"/>
  <c r="S346" i="2"/>
  <c r="T346" i="2"/>
  <c r="H348" i="2"/>
  <c r="N348" i="2"/>
  <c r="H349" i="2"/>
  <c r="N349" i="2"/>
  <c r="N356" i="2" s="1"/>
  <c r="H350" i="2"/>
  <c r="N350" i="2"/>
  <c r="H351" i="2"/>
  <c r="N351" i="2"/>
  <c r="H352" i="2"/>
  <c r="N352" i="2"/>
  <c r="H353" i="2"/>
  <c r="H354" i="2"/>
  <c r="H355" i="2"/>
  <c r="P355" i="2"/>
  <c r="D3" i="3"/>
  <c r="M3" i="3"/>
  <c r="N3" i="3"/>
  <c r="Q3" i="3"/>
  <c r="R3" i="3"/>
  <c r="D4" i="3"/>
  <c r="M4" i="3"/>
  <c r="N4" i="3"/>
  <c r="Q4" i="3"/>
  <c r="R4" i="3"/>
  <c r="D5" i="3"/>
  <c r="M5" i="3"/>
  <c r="N5" i="3"/>
  <c r="D6" i="3"/>
  <c r="N6" i="3"/>
  <c r="Q6" i="3"/>
  <c r="R6" i="3"/>
  <c r="D7" i="3"/>
  <c r="M7" i="3"/>
  <c r="N7" i="3"/>
  <c r="Q7" i="3"/>
  <c r="R7" i="3"/>
  <c r="D8" i="3"/>
  <c r="N8" i="3"/>
  <c r="Q8" i="3"/>
  <c r="R8" i="3"/>
  <c r="D9" i="3"/>
  <c r="M9" i="3"/>
  <c r="N9" i="3"/>
  <c r="Q9" i="3"/>
  <c r="R9" i="3"/>
  <c r="D10" i="3"/>
  <c r="M10" i="3"/>
  <c r="N10" i="3"/>
  <c r="Q10" i="3"/>
  <c r="R10" i="3"/>
  <c r="D11" i="3"/>
  <c r="N11" i="3"/>
  <c r="Q11" i="3"/>
  <c r="R11" i="3"/>
  <c r="D12" i="3"/>
  <c r="N12" i="3"/>
  <c r="Q12" i="3"/>
  <c r="R12" i="3"/>
  <c r="D13" i="3"/>
  <c r="N13" i="3"/>
  <c r="Q13" i="3"/>
  <c r="R13" i="3"/>
  <c r="D14" i="3"/>
  <c r="M14" i="3"/>
  <c r="N14" i="3"/>
  <c r="Q14" i="3"/>
  <c r="R14" i="3"/>
  <c r="D15" i="3"/>
  <c r="M15" i="3"/>
  <c r="N15" i="3"/>
  <c r="Q15" i="3"/>
  <c r="R15" i="3"/>
  <c r="D16" i="3"/>
  <c r="N16" i="3"/>
  <c r="Q16" i="3"/>
  <c r="R16" i="3"/>
  <c r="D17" i="3"/>
  <c r="M17" i="3"/>
  <c r="N17" i="3"/>
  <c r="Q17" i="3"/>
  <c r="R17" i="3"/>
  <c r="D18" i="3"/>
  <c r="M18" i="3"/>
  <c r="N18" i="3"/>
  <c r="Q18" i="3"/>
  <c r="R18" i="3"/>
  <c r="D19" i="3"/>
  <c r="M19" i="3"/>
  <c r="N19" i="3"/>
  <c r="Q19" i="3"/>
  <c r="R19" i="3"/>
  <c r="D20" i="3"/>
  <c r="N20" i="3"/>
  <c r="Q20" i="3"/>
  <c r="R20" i="3"/>
  <c r="D21" i="3"/>
  <c r="M21" i="3"/>
  <c r="N21" i="3"/>
  <c r="Q21" i="3"/>
  <c r="R21" i="3"/>
  <c r="D22" i="3"/>
  <c r="M22" i="3"/>
  <c r="N22" i="3"/>
  <c r="Q22" i="3"/>
  <c r="R22" i="3"/>
  <c r="D23" i="3"/>
  <c r="N23" i="3"/>
  <c r="Q23" i="3"/>
  <c r="R23" i="3"/>
  <c r="D24" i="3"/>
  <c r="M24" i="3"/>
  <c r="N24" i="3"/>
  <c r="Q24" i="3"/>
  <c r="R24" i="3"/>
  <c r="D25" i="3"/>
  <c r="M25" i="3"/>
  <c r="N25" i="3"/>
  <c r="Q25" i="3"/>
  <c r="R25" i="3"/>
  <c r="D26" i="3"/>
  <c r="M26" i="3"/>
  <c r="N26" i="3"/>
  <c r="Q26" i="3"/>
  <c r="R26" i="3"/>
  <c r="D27" i="3"/>
  <c r="M27" i="3"/>
  <c r="N27" i="3"/>
  <c r="Q27" i="3"/>
  <c r="R27" i="3"/>
  <c r="D28" i="3"/>
  <c r="N28" i="3"/>
  <c r="Q28" i="3"/>
  <c r="R28" i="3"/>
  <c r="D29" i="3"/>
  <c r="N29" i="3"/>
  <c r="Q29" i="3"/>
  <c r="R29" i="3"/>
  <c r="D30" i="3"/>
  <c r="N30" i="3"/>
  <c r="Q30" i="3"/>
  <c r="R30" i="3"/>
  <c r="D31" i="3"/>
  <c r="M31" i="3"/>
  <c r="N31" i="3"/>
  <c r="Q31" i="3"/>
  <c r="R31" i="3"/>
  <c r="N32" i="3"/>
  <c r="Q32" i="3"/>
  <c r="R32" i="3"/>
  <c r="D33" i="3"/>
  <c r="M33" i="3"/>
  <c r="N33" i="3"/>
  <c r="Q33" i="3"/>
  <c r="R33" i="3"/>
  <c r="D34" i="3"/>
  <c r="M34" i="3"/>
  <c r="N34" i="3"/>
  <c r="Q34" i="3"/>
  <c r="R34" i="3"/>
  <c r="D35" i="3"/>
  <c r="M35" i="3"/>
  <c r="N35" i="3"/>
  <c r="Q35" i="3"/>
  <c r="R35" i="3"/>
  <c r="D36" i="3"/>
  <c r="M36" i="3"/>
  <c r="N36" i="3"/>
  <c r="Q36" i="3"/>
  <c r="R36" i="3"/>
  <c r="D37" i="3"/>
  <c r="N37" i="3"/>
  <c r="Q37" i="3"/>
  <c r="R37" i="3"/>
  <c r="D38" i="3"/>
  <c r="M38" i="3"/>
  <c r="N38" i="3"/>
  <c r="Q38" i="3"/>
  <c r="R38" i="3"/>
  <c r="D39" i="3"/>
  <c r="N39" i="3"/>
  <c r="Q39" i="3"/>
  <c r="R39" i="3"/>
  <c r="D40" i="3"/>
  <c r="M40" i="3"/>
  <c r="N40" i="3"/>
  <c r="Q40" i="3"/>
  <c r="R40" i="3"/>
  <c r="D41" i="3"/>
  <c r="M41" i="3"/>
  <c r="N41" i="3"/>
  <c r="Q41" i="3"/>
  <c r="R41" i="3"/>
  <c r="D42" i="3"/>
  <c r="N42" i="3"/>
  <c r="Q42" i="3"/>
  <c r="R42" i="3"/>
  <c r="D43" i="3"/>
  <c r="M43" i="3"/>
  <c r="N43" i="3"/>
  <c r="Q43" i="3"/>
  <c r="R43" i="3"/>
  <c r="D44" i="3"/>
  <c r="N44" i="3"/>
  <c r="Q44" i="3"/>
  <c r="R44" i="3"/>
  <c r="D45" i="3"/>
  <c r="N45" i="3"/>
  <c r="Q45" i="3"/>
  <c r="R45" i="3"/>
  <c r="D46" i="3"/>
  <c r="N46" i="3"/>
  <c r="Q46" i="3"/>
  <c r="R46" i="3"/>
  <c r="D47" i="3"/>
  <c r="N47" i="3"/>
  <c r="Q47" i="3"/>
  <c r="R47" i="3"/>
  <c r="D48" i="3"/>
  <c r="M48" i="3"/>
  <c r="N48" i="3"/>
  <c r="Q48" i="3"/>
  <c r="R48" i="3"/>
  <c r="D49" i="3"/>
  <c r="M49" i="3"/>
  <c r="N49" i="3"/>
  <c r="Q49" i="3"/>
  <c r="R49" i="3"/>
  <c r="D50" i="3"/>
  <c r="M50" i="3"/>
  <c r="N50" i="3"/>
  <c r="D51" i="3"/>
  <c r="N51" i="3"/>
  <c r="Q51" i="3"/>
  <c r="R51" i="3"/>
  <c r="D52" i="3"/>
  <c r="M52" i="3"/>
  <c r="N52" i="3"/>
  <c r="Q52" i="3"/>
  <c r="R52" i="3"/>
  <c r="D53" i="3"/>
  <c r="N53" i="3"/>
  <c r="Q53" i="3"/>
  <c r="R53" i="3"/>
  <c r="D54" i="3"/>
  <c r="M54" i="3"/>
  <c r="N54" i="3"/>
  <c r="Q54" i="3"/>
  <c r="R54" i="3"/>
  <c r="D55" i="3"/>
  <c r="M55" i="3"/>
  <c r="N55" i="3"/>
  <c r="Q55" i="3"/>
  <c r="R55" i="3"/>
  <c r="D56" i="3"/>
  <c r="M56" i="3"/>
  <c r="N56" i="3"/>
  <c r="Q56" i="3"/>
  <c r="R56" i="3"/>
  <c r="D57" i="3"/>
  <c r="N57" i="3"/>
  <c r="Q57" i="3"/>
  <c r="R57" i="3"/>
  <c r="D58" i="3"/>
  <c r="N58" i="3"/>
  <c r="Q58" i="3"/>
  <c r="R58" i="3"/>
  <c r="D59" i="3"/>
  <c r="M59" i="3"/>
  <c r="N59" i="3"/>
  <c r="Q59" i="3"/>
  <c r="R59" i="3"/>
  <c r="D60" i="3"/>
  <c r="M60" i="3"/>
  <c r="N60" i="3"/>
  <c r="Q60" i="3"/>
  <c r="R60" i="3"/>
  <c r="D61" i="3"/>
  <c r="M61" i="3"/>
  <c r="N61" i="3"/>
  <c r="Q61" i="3"/>
  <c r="R61" i="3"/>
  <c r="D62" i="3"/>
  <c r="M62" i="3"/>
  <c r="N62" i="3"/>
  <c r="Q62" i="3"/>
  <c r="R62" i="3"/>
  <c r="D63" i="3"/>
  <c r="N63" i="3"/>
  <c r="Q63" i="3"/>
  <c r="R63" i="3"/>
  <c r="D64" i="3"/>
  <c r="M64" i="3"/>
  <c r="N64" i="3"/>
  <c r="Q64" i="3"/>
  <c r="R64" i="3"/>
  <c r="D65" i="3"/>
  <c r="M65" i="3"/>
  <c r="N65" i="3"/>
  <c r="Q65" i="3"/>
  <c r="R65" i="3"/>
  <c r="D66" i="3"/>
  <c r="N66" i="3"/>
  <c r="Q66" i="3"/>
  <c r="R66" i="3"/>
  <c r="D67" i="3"/>
  <c r="M67" i="3"/>
  <c r="N67" i="3"/>
  <c r="D68" i="3"/>
  <c r="N68" i="3"/>
  <c r="Q68" i="3"/>
  <c r="R68" i="3"/>
  <c r="D69" i="3"/>
  <c r="N69" i="3"/>
  <c r="Q69" i="3"/>
  <c r="R69" i="3"/>
  <c r="D70" i="3"/>
  <c r="M70" i="3"/>
  <c r="N70" i="3"/>
  <c r="Q70" i="3"/>
  <c r="R70" i="3"/>
  <c r="D71" i="3"/>
  <c r="M71" i="3"/>
  <c r="N71" i="3"/>
  <c r="Q71" i="3"/>
  <c r="R71" i="3"/>
  <c r="D72" i="3"/>
  <c r="M72" i="3"/>
  <c r="N72" i="3"/>
  <c r="Q72" i="3"/>
  <c r="R72" i="3"/>
  <c r="D73" i="3"/>
  <c r="N73" i="3"/>
  <c r="Q73" i="3"/>
  <c r="R73" i="3"/>
  <c r="D74" i="3"/>
  <c r="M74" i="3"/>
  <c r="N74" i="3"/>
  <c r="Q74" i="3"/>
  <c r="R74" i="3"/>
  <c r="D75" i="3"/>
  <c r="M75" i="3"/>
  <c r="N75" i="3"/>
  <c r="Q75" i="3"/>
  <c r="R75" i="3"/>
  <c r="D76" i="3"/>
  <c r="M76" i="3"/>
  <c r="N76" i="3"/>
  <c r="Q76" i="3"/>
  <c r="R76" i="3"/>
  <c r="D77" i="3"/>
  <c r="M77" i="3"/>
  <c r="N77" i="3"/>
  <c r="D78" i="3"/>
  <c r="M78" i="3"/>
  <c r="N78" i="3"/>
  <c r="D79" i="3"/>
  <c r="N79" i="3"/>
  <c r="Q79" i="3"/>
  <c r="R79" i="3"/>
  <c r="D80" i="3"/>
  <c r="M80" i="3"/>
  <c r="N80" i="3"/>
  <c r="Q80" i="3"/>
  <c r="R80" i="3"/>
  <c r="D81" i="3"/>
  <c r="M81" i="3"/>
  <c r="N81" i="3"/>
  <c r="D82" i="3"/>
  <c r="M82" i="3"/>
  <c r="N82" i="3"/>
  <c r="Q82" i="3"/>
  <c r="R82" i="3"/>
  <c r="D83" i="3"/>
  <c r="N83" i="3"/>
  <c r="Q83" i="3"/>
  <c r="R83" i="3"/>
  <c r="D84" i="3"/>
  <c r="M84" i="3"/>
  <c r="N84" i="3"/>
  <c r="Q84" i="3"/>
  <c r="R84" i="3"/>
  <c r="D85" i="3"/>
  <c r="M85" i="3"/>
  <c r="N85" i="3"/>
  <c r="Q85" i="3"/>
  <c r="R85" i="3"/>
  <c r="D86" i="3"/>
  <c r="N86" i="3"/>
  <c r="Q86" i="3"/>
  <c r="R86" i="3"/>
  <c r="D87" i="3"/>
  <c r="N87" i="3"/>
  <c r="Q87" i="3"/>
  <c r="R87" i="3"/>
  <c r="D88" i="3"/>
  <c r="N88" i="3"/>
  <c r="Q88" i="3"/>
  <c r="R88" i="3"/>
  <c r="D89" i="3"/>
  <c r="M89" i="3"/>
  <c r="N89" i="3"/>
  <c r="Q89" i="3"/>
  <c r="R89" i="3"/>
  <c r="D90" i="3"/>
  <c r="N90" i="3"/>
  <c r="Q90" i="3"/>
  <c r="R90" i="3"/>
  <c r="D91" i="3"/>
  <c r="M91" i="3"/>
  <c r="N91" i="3"/>
  <c r="D92" i="3"/>
  <c r="N92" i="3"/>
  <c r="Q92" i="3"/>
  <c r="R92" i="3"/>
  <c r="D93" i="3"/>
  <c r="M93" i="3"/>
  <c r="N93" i="3"/>
  <c r="Q93" i="3"/>
  <c r="R93" i="3"/>
  <c r="D94" i="3"/>
  <c r="M94" i="3"/>
  <c r="N94" i="3"/>
  <c r="Q94" i="3"/>
  <c r="R94" i="3"/>
  <c r="D95" i="3"/>
  <c r="M95" i="3"/>
  <c r="N95" i="3"/>
  <c r="Q95" i="3"/>
  <c r="R95" i="3"/>
  <c r="D96" i="3"/>
  <c r="N96" i="3"/>
  <c r="Q96" i="3"/>
  <c r="R96" i="3"/>
  <c r="D97" i="3"/>
  <c r="M97" i="3"/>
  <c r="N97" i="3"/>
  <c r="Q97" i="3"/>
  <c r="R97" i="3"/>
  <c r="D98" i="3"/>
  <c r="N98" i="3"/>
  <c r="Q98" i="3"/>
  <c r="R98" i="3"/>
  <c r="D99" i="3"/>
  <c r="N99" i="3"/>
  <c r="Q99" i="3"/>
  <c r="R99" i="3"/>
  <c r="D100" i="3"/>
  <c r="N100" i="3"/>
  <c r="Q100" i="3"/>
  <c r="R100" i="3"/>
  <c r="D101" i="3"/>
  <c r="M101" i="3"/>
  <c r="N101" i="3"/>
  <c r="Q101" i="3"/>
  <c r="R101" i="3"/>
  <c r="D102" i="3"/>
  <c r="N102" i="3"/>
  <c r="Q102" i="3"/>
  <c r="R102" i="3"/>
  <c r="D103" i="3"/>
  <c r="N103" i="3"/>
  <c r="Q103" i="3"/>
  <c r="R103" i="3"/>
  <c r="D104" i="3"/>
  <c r="M104" i="3"/>
  <c r="N104" i="3"/>
  <c r="Q104" i="3"/>
  <c r="R104" i="3"/>
  <c r="D105" i="3"/>
  <c r="M105" i="3"/>
  <c r="N105" i="3"/>
  <c r="Q105" i="3"/>
  <c r="R105" i="3"/>
  <c r="D106" i="3"/>
  <c r="M106" i="3"/>
  <c r="N106" i="3"/>
  <c r="Q106" i="3"/>
  <c r="R106" i="3"/>
  <c r="D107" i="3"/>
  <c r="M107" i="3"/>
  <c r="N107" i="3"/>
  <c r="Q107" i="3"/>
  <c r="R107" i="3"/>
  <c r="D108" i="3"/>
  <c r="M108" i="3"/>
  <c r="N108" i="3"/>
  <c r="Q108" i="3"/>
  <c r="R108" i="3"/>
  <c r="D109" i="3"/>
  <c r="M109" i="3"/>
  <c r="N109" i="3"/>
  <c r="Q109" i="3"/>
  <c r="R109" i="3"/>
  <c r="D110" i="3"/>
  <c r="N110" i="3"/>
  <c r="Q110" i="3"/>
  <c r="R110" i="3"/>
  <c r="D111" i="3"/>
  <c r="M111" i="3"/>
  <c r="N111" i="3"/>
  <c r="Q111" i="3"/>
  <c r="R111" i="3"/>
  <c r="D112" i="3"/>
  <c r="N112" i="3"/>
  <c r="Q112" i="3"/>
  <c r="R112" i="3"/>
  <c r="D113" i="3"/>
  <c r="M113" i="3"/>
  <c r="N113" i="3"/>
  <c r="Q113" i="3"/>
  <c r="R113" i="3"/>
  <c r="D114" i="3"/>
  <c r="N114" i="3"/>
  <c r="Q114" i="3"/>
  <c r="R114" i="3"/>
  <c r="D115" i="3"/>
  <c r="M115" i="3"/>
  <c r="N115" i="3"/>
  <c r="Q115" i="3"/>
  <c r="R115" i="3"/>
  <c r="D116" i="3"/>
  <c r="N116" i="3"/>
  <c r="Q116" i="3"/>
  <c r="R116" i="3"/>
  <c r="D117" i="3"/>
  <c r="M117" i="3"/>
  <c r="N117" i="3"/>
  <c r="Q117" i="3"/>
  <c r="R117" i="3"/>
  <c r="D118" i="3"/>
  <c r="M118" i="3"/>
  <c r="N118" i="3"/>
  <c r="Q118" i="3"/>
  <c r="R118" i="3"/>
  <c r="D119" i="3"/>
  <c r="M119" i="3"/>
  <c r="N119" i="3"/>
  <c r="Q119" i="3"/>
  <c r="R119" i="3"/>
  <c r="D120" i="3"/>
  <c r="M120" i="3"/>
  <c r="N120" i="3"/>
  <c r="Q120" i="3"/>
  <c r="R120" i="3"/>
  <c r="D121" i="3"/>
  <c r="M121" i="3"/>
  <c r="N121" i="3"/>
  <c r="D122" i="3"/>
  <c r="M122" i="3"/>
  <c r="N122" i="3"/>
  <c r="Q122" i="3"/>
  <c r="R122" i="3"/>
  <c r="D123" i="3"/>
  <c r="M123" i="3"/>
  <c r="N123" i="3"/>
  <c r="Q123" i="3"/>
  <c r="R123" i="3"/>
  <c r="D124" i="3"/>
  <c r="M124" i="3"/>
  <c r="N124" i="3"/>
  <c r="Q124" i="3"/>
  <c r="R124" i="3"/>
  <c r="D125" i="3"/>
  <c r="M125" i="3"/>
  <c r="N125" i="3"/>
  <c r="Q125" i="3"/>
  <c r="R125" i="3"/>
  <c r="D126" i="3"/>
  <c r="M126" i="3"/>
  <c r="N126" i="3"/>
  <c r="Q126" i="3"/>
  <c r="R126" i="3"/>
  <c r="D127" i="3"/>
  <c r="N127" i="3"/>
  <c r="Q127" i="3"/>
  <c r="R127" i="3"/>
  <c r="D128" i="3"/>
  <c r="N128" i="3"/>
  <c r="Q128" i="3"/>
  <c r="R128" i="3"/>
  <c r="D129" i="3"/>
  <c r="M129" i="3"/>
  <c r="N129" i="3"/>
  <c r="Q129" i="3"/>
  <c r="R129" i="3"/>
  <c r="D130" i="3"/>
  <c r="M130" i="3"/>
  <c r="N130" i="3"/>
  <c r="Q130" i="3"/>
  <c r="R130" i="3"/>
  <c r="D131" i="3"/>
  <c r="N131" i="3"/>
  <c r="Q131" i="3"/>
  <c r="R131" i="3"/>
  <c r="D132" i="3"/>
  <c r="M132" i="3"/>
  <c r="N132" i="3"/>
  <c r="Q132" i="3"/>
  <c r="R132" i="3"/>
  <c r="D133" i="3"/>
  <c r="M133" i="3"/>
  <c r="N133" i="3"/>
  <c r="Q133" i="3"/>
  <c r="R133" i="3"/>
  <c r="D134" i="3"/>
  <c r="M134" i="3"/>
  <c r="N134" i="3"/>
  <c r="Q134" i="3"/>
  <c r="R134" i="3"/>
  <c r="D135" i="3"/>
  <c r="M135" i="3"/>
  <c r="N135" i="3"/>
  <c r="Q135" i="3"/>
  <c r="R135" i="3"/>
  <c r="D136" i="3"/>
  <c r="N136" i="3"/>
  <c r="Q136" i="3"/>
  <c r="R136" i="3"/>
  <c r="D137" i="3"/>
  <c r="M137" i="3"/>
  <c r="N137" i="3"/>
  <c r="Q137" i="3"/>
  <c r="R137" i="3"/>
  <c r="D138" i="3"/>
  <c r="M138" i="3"/>
  <c r="N138" i="3"/>
  <c r="Q138" i="3"/>
  <c r="R138" i="3"/>
  <c r="D139" i="3"/>
  <c r="M139" i="3"/>
  <c r="N139" i="3"/>
  <c r="Q139" i="3"/>
  <c r="R139" i="3"/>
  <c r="D140" i="3"/>
  <c r="M140" i="3"/>
  <c r="N140" i="3"/>
  <c r="Q140" i="3"/>
  <c r="R140" i="3"/>
  <c r="D141" i="3"/>
  <c r="M141" i="3"/>
  <c r="N141" i="3"/>
  <c r="Q141" i="3"/>
  <c r="R141" i="3"/>
  <c r="D142" i="3"/>
  <c r="M142" i="3"/>
  <c r="N142" i="3"/>
  <c r="R142" i="3"/>
  <c r="D143" i="3"/>
  <c r="M143" i="3"/>
  <c r="N143" i="3"/>
  <c r="Q143" i="3"/>
  <c r="R143" i="3"/>
  <c r="D144" i="3"/>
  <c r="M144" i="3"/>
  <c r="N144" i="3"/>
  <c r="Q144" i="3"/>
  <c r="R144" i="3"/>
  <c r="D145" i="3"/>
  <c r="N145" i="3"/>
  <c r="Q145" i="3"/>
  <c r="R145" i="3"/>
  <c r="D146" i="3"/>
  <c r="N146" i="3"/>
  <c r="Q146" i="3"/>
  <c r="R146" i="3"/>
  <c r="D147" i="3"/>
  <c r="N147" i="3"/>
  <c r="Q147" i="3"/>
  <c r="R147" i="3"/>
  <c r="D148" i="3"/>
  <c r="N148" i="3"/>
  <c r="Q148" i="3"/>
  <c r="R148" i="3"/>
  <c r="D149" i="3"/>
  <c r="N149" i="3"/>
  <c r="Q149" i="3"/>
  <c r="R149" i="3"/>
  <c r="D150" i="3"/>
  <c r="N150" i="3"/>
  <c r="Q150" i="3"/>
  <c r="R150" i="3"/>
  <c r="D151" i="3"/>
  <c r="N151" i="3"/>
  <c r="Q151" i="3"/>
  <c r="R151" i="3"/>
  <c r="D152" i="3"/>
  <c r="M152" i="3"/>
  <c r="N152" i="3"/>
  <c r="Q152" i="3"/>
  <c r="R152" i="3"/>
  <c r="D153" i="3"/>
  <c r="M153" i="3"/>
  <c r="N153" i="3"/>
  <c r="D154" i="3"/>
  <c r="M154" i="3"/>
  <c r="N154" i="3"/>
  <c r="Q154" i="3"/>
  <c r="R154" i="3"/>
  <c r="D155" i="3"/>
  <c r="M155" i="3"/>
  <c r="N155" i="3"/>
  <c r="Q155" i="3"/>
  <c r="R155" i="3"/>
  <c r="D156" i="3"/>
  <c r="N156" i="3"/>
  <c r="D157" i="3"/>
  <c r="M157" i="3"/>
  <c r="N157" i="3"/>
  <c r="D158" i="3"/>
  <c r="M158" i="3"/>
  <c r="N158" i="3"/>
  <c r="Q158" i="3"/>
  <c r="R158" i="3"/>
  <c r="D159" i="3"/>
  <c r="M159" i="3"/>
  <c r="N159" i="3"/>
  <c r="Q159" i="3"/>
  <c r="R159" i="3"/>
  <c r="D160" i="3"/>
  <c r="M160" i="3"/>
  <c r="N160" i="3"/>
  <c r="Q160" i="3"/>
  <c r="R160" i="3"/>
  <c r="D161" i="3"/>
  <c r="M161" i="3"/>
  <c r="N161" i="3"/>
  <c r="Q161" i="3"/>
  <c r="R161" i="3"/>
  <c r="D162" i="3"/>
  <c r="N162" i="3"/>
  <c r="Q162" i="3"/>
  <c r="R162" i="3"/>
  <c r="D163" i="3"/>
  <c r="N163" i="3"/>
  <c r="Q163" i="3"/>
  <c r="R163" i="3"/>
  <c r="D164" i="3"/>
  <c r="M164" i="3"/>
  <c r="N164" i="3"/>
  <c r="Q164" i="3"/>
  <c r="R164" i="3"/>
  <c r="D165" i="3"/>
  <c r="M165" i="3"/>
  <c r="N165" i="3"/>
  <c r="Q165" i="3"/>
  <c r="R165" i="3"/>
  <c r="D166" i="3"/>
  <c r="M166" i="3"/>
  <c r="N166" i="3"/>
  <c r="D167" i="3"/>
  <c r="M167" i="3"/>
  <c r="N167" i="3"/>
  <c r="Q167" i="3"/>
  <c r="R167" i="3"/>
  <c r="D168" i="3"/>
  <c r="M168" i="3"/>
  <c r="N168" i="3"/>
  <c r="Q168" i="3"/>
  <c r="R168" i="3"/>
  <c r="D169" i="3"/>
  <c r="M169" i="3"/>
  <c r="N169" i="3"/>
  <c r="D170" i="3"/>
  <c r="N170" i="3"/>
  <c r="Q170" i="3"/>
  <c r="R170" i="3"/>
  <c r="D171" i="3"/>
  <c r="N171" i="3"/>
  <c r="Q171" i="3"/>
  <c r="R171" i="3"/>
  <c r="D172" i="3"/>
  <c r="M172" i="3"/>
  <c r="N172" i="3"/>
  <c r="Q172" i="3"/>
  <c r="R172" i="3"/>
  <c r="D173" i="3"/>
  <c r="N173" i="3"/>
  <c r="Q173" i="3"/>
  <c r="R173" i="3"/>
  <c r="D174" i="3"/>
  <c r="M174" i="3"/>
  <c r="N174" i="3"/>
  <c r="Q174" i="3"/>
  <c r="R174" i="3"/>
  <c r="D175" i="3"/>
  <c r="M175" i="3"/>
  <c r="N175" i="3"/>
  <c r="Q175" i="3"/>
  <c r="R175" i="3"/>
  <c r="D176" i="3"/>
  <c r="M176" i="3"/>
  <c r="N176" i="3"/>
  <c r="Q176" i="3"/>
  <c r="R176" i="3"/>
  <c r="D177" i="3"/>
  <c r="M177" i="3"/>
  <c r="N177" i="3"/>
  <c r="Q177" i="3"/>
  <c r="R177" i="3"/>
  <c r="D178" i="3"/>
  <c r="M178" i="3"/>
  <c r="N178" i="3"/>
  <c r="Q178" i="3"/>
  <c r="R178" i="3"/>
  <c r="D179" i="3"/>
  <c r="M179" i="3"/>
  <c r="N179" i="3"/>
  <c r="Q179" i="3"/>
  <c r="R179" i="3"/>
  <c r="D180" i="3"/>
  <c r="M180" i="3"/>
  <c r="N180" i="3"/>
  <c r="Q180" i="3"/>
  <c r="R180" i="3"/>
  <c r="D181" i="3"/>
  <c r="M181" i="3"/>
  <c r="N181" i="3"/>
  <c r="Q181" i="3"/>
  <c r="R181" i="3"/>
  <c r="D182" i="3"/>
  <c r="N182" i="3"/>
  <c r="Q182" i="3"/>
  <c r="R182" i="3"/>
  <c r="D183" i="3"/>
  <c r="M183" i="3"/>
  <c r="N183" i="3"/>
  <c r="Q183" i="3"/>
  <c r="R183" i="3"/>
  <c r="D184" i="3"/>
  <c r="M184" i="3"/>
  <c r="N184" i="3"/>
  <c r="Q184" i="3"/>
  <c r="R184" i="3"/>
  <c r="D185" i="3"/>
  <c r="N185" i="3"/>
  <c r="Q185" i="3"/>
  <c r="R185" i="3"/>
  <c r="D186" i="3"/>
  <c r="M186" i="3"/>
  <c r="N186" i="3"/>
  <c r="Q186" i="3"/>
  <c r="R186" i="3"/>
  <c r="D187" i="3"/>
  <c r="M187" i="3"/>
  <c r="N187" i="3"/>
  <c r="Q187" i="3"/>
  <c r="R187" i="3"/>
  <c r="D188" i="3"/>
  <c r="M188" i="3"/>
  <c r="N188" i="3"/>
  <c r="D189" i="3"/>
  <c r="M189" i="3"/>
  <c r="N189" i="3"/>
  <c r="Q189" i="3"/>
  <c r="R189" i="3"/>
  <c r="D190" i="3"/>
  <c r="M190" i="3"/>
  <c r="N190" i="3"/>
  <c r="Q190" i="3"/>
  <c r="R190" i="3"/>
  <c r="D191" i="3"/>
  <c r="M191" i="3"/>
  <c r="N191" i="3"/>
  <c r="D192" i="3"/>
  <c r="M192" i="3"/>
  <c r="N192" i="3"/>
  <c r="Q192" i="3"/>
  <c r="R192" i="3"/>
  <c r="D193" i="3"/>
  <c r="M193" i="3"/>
  <c r="N193" i="3"/>
  <c r="Q193" i="3"/>
  <c r="R193" i="3"/>
  <c r="D194" i="3"/>
  <c r="M194" i="3"/>
  <c r="N194" i="3"/>
  <c r="Q194" i="3"/>
  <c r="R194" i="3"/>
  <c r="D195" i="3"/>
  <c r="M195" i="3"/>
  <c r="N195" i="3"/>
  <c r="Q195" i="3"/>
  <c r="R195" i="3"/>
  <c r="D196" i="3"/>
  <c r="M196" i="3"/>
  <c r="N196" i="3"/>
  <c r="Q196" i="3"/>
  <c r="R196" i="3"/>
  <c r="D197" i="3"/>
  <c r="M197" i="3"/>
  <c r="N197" i="3"/>
  <c r="Q197" i="3"/>
  <c r="R197" i="3"/>
  <c r="D198" i="3"/>
  <c r="M198" i="3"/>
  <c r="N198" i="3"/>
  <c r="D199" i="3"/>
  <c r="M199" i="3"/>
  <c r="N199" i="3"/>
  <c r="Q199" i="3"/>
  <c r="R199" i="3"/>
  <c r="D200" i="3"/>
  <c r="N200" i="3"/>
  <c r="Q200" i="3"/>
  <c r="R200" i="3"/>
  <c r="D201" i="3"/>
  <c r="N201" i="3"/>
  <c r="Q201" i="3"/>
  <c r="R201" i="3"/>
  <c r="D202" i="3"/>
  <c r="N202" i="3"/>
  <c r="Q202" i="3"/>
  <c r="R202" i="3"/>
  <c r="D203" i="3"/>
  <c r="M203" i="3"/>
  <c r="N203" i="3"/>
  <c r="Q203" i="3"/>
  <c r="R203" i="3"/>
  <c r="D204" i="3"/>
  <c r="M204" i="3"/>
  <c r="N204" i="3"/>
  <c r="Q204" i="3"/>
  <c r="R204" i="3"/>
  <c r="D205" i="3"/>
  <c r="N205" i="3"/>
  <c r="Q205" i="3"/>
  <c r="R205" i="3"/>
  <c r="D206" i="3"/>
  <c r="M206" i="3"/>
  <c r="N206" i="3"/>
  <c r="Q206" i="3"/>
  <c r="R206" i="3"/>
  <c r="D207" i="3"/>
  <c r="N207" i="3"/>
  <c r="Q207" i="3"/>
  <c r="R207" i="3"/>
  <c r="D208" i="3"/>
  <c r="N208" i="3"/>
  <c r="Q208" i="3"/>
  <c r="R208" i="3"/>
  <c r="D209" i="3"/>
  <c r="M209" i="3"/>
  <c r="N209" i="3"/>
  <c r="Q209" i="3"/>
  <c r="R209" i="3"/>
  <c r="D210" i="3"/>
  <c r="M210" i="3"/>
  <c r="N210" i="3"/>
  <c r="Q210" i="3"/>
  <c r="R210" i="3"/>
  <c r="D211" i="3"/>
  <c r="M211" i="3"/>
  <c r="N211" i="3"/>
  <c r="D212" i="3"/>
  <c r="N212" i="3"/>
  <c r="Q212" i="3"/>
  <c r="R212" i="3"/>
  <c r="D213" i="3"/>
  <c r="N213" i="3"/>
  <c r="Q213" i="3"/>
  <c r="R213" i="3"/>
  <c r="D214" i="3"/>
  <c r="M214" i="3"/>
  <c r="N214" i="3"/>
  <c r="Q214" i="3"/>
  <c r="R214" i="3"/>
  <c r="D215" i="3"/>
  <c r="M215" i="3"/>
  <c r="N215" i="3"/>
  <c r="Q215" i="3"/>
  <c r="R215" i="3"/>
  <c r="D216" i="3"/>
  <c r="N216" i="3"/>
  <c r="Q216" i="3"/>
  <c r="R216" i="3"/>
  <c r="D217" i="3"/>
  <c r="M217" i="3"/>
  <c r="N217" i="3"/>
  <c r="Q217" i="3"/>
  <c r="R217" i="3"/>
  <c r="D218" i="3"/>
  <c r="N218" i="3"/>
  <c r="Q218" i="3"/>
  <c r="R218" i="3"/>
  <c r="D219" i="3"/>
  <c r="N219" i="3"/>
  <c r="Q219" i="3"/>
  <c r="R219" i="3"/>
  <c r="D220" i="3"/>
  <c r="N220" i="3"/>
  <c r="Q220" i="3"/>
  <c r="R220" i="3"/>
  <c r="D221" i="3"/>
  <c r="M221" i="3"/>
  <c r="N221" i="3"/>
  <c r="Q221" i="3"/>
  <c r="R221" i="3"/>
  <c r="D222" i="3"/>
  <c r="M222" i="3"/>
  <c r="N222" i="3"/>
  <c r="Q222" i="3"/>
  <c r="R222" i="3"/>
  <c r="D223" i="3"/>
  <c r="M223" i="3"/>
  <c r="N223" i="3"/>
  <c r="Q223" i="3"/>
  <c r="R223" i="3"/>
  <c r="D224" i="3"/>
  <c r="M224" i="3"/>
  <c r="N224" i="3"/>
  <c r="Q224" i="3"/>
  <c r="R224" i="3"/>
  <c r="D225" i="3"/>
  <c r="M225" i="3"/>
  <c r="N225" i="3"/>
  <c r="Q225" i="3"/>
  <c r="R225" i="3"/>
  <c r="D226" i="3"/>
  <c r="M226" i="3"/>
  <c r="N226" i="3"/>
  <c r="Q226" i="3"/>
  <c r="R226" i="3"/>
  <c r="D227" i="3"/>
  <c r="M227" i="3"/>
  <c r="N227" i="3"/>
  <c r="Q227" i="3"/>
  <c r="R227" i="3"/>
  <c r="D228" i="3"/>
  <c r="M228" i="3"/>
  <c r="N228" i="3"/>
  <c r="Q228" i="3"/>
  <c r="R228" i="3"/>
  <c r="D229" i="3"/>
  <c r="N229" i="3"/>
  <c r="Q229" i="3"/>
  <c r="R229" i="3"/>
  <c r="D230" i="3"/>
  <c r="N230" i="3"/>
  <c r="Q230" i="3"/>
  <c r="R230" i="3"/>
  <c r="D231" i="3"/>
  <c r="N231" i="3"/>
  <c r="Q231" i="3"/>
  <c r="R231" i="3"/>
  <c r="D232" i="3"/>
  <c r="M232" i="3"/>
  <c r="N232" i="3"/>
  <c r="Q232" i="3"/>
  <c r="R232" i="3"/>
  <c r="D233" i="3"/>
  <c r="M233" i="3"/>
  <c r="N233" i="3"/>
  <c r="Q233" i="3"/>
  <c r="R233" i="3"/>
  <c r="D234" i="3"/>
  <c r="N234" i="3"/>
  <c r="Q234" i="3"/>
  <c r="R234" i="3"/>
  <c r="D235" i="3"/>
  <c r="N235" i="3"/>
  <c r="Q235" i="3"/>
  <c r="R235" i="3"/>
  <c r="D236" i="3"/>
  <c r="N236" i="3"/>
  <c r="Q236" i="3"/>
  <c r="R236" i="3"/>
  <c r="D237" i="3"/>
  <c r="N237" i="3"/>
  <c r="Q237" i="3"/>
  <c r="R237" i="3"/>
  <c r="D238" i="3"/>
  <c r="M238" i="3"/>
  <c r="N238" i="3"/>
  <c r="Q238" i="3"/>
  <c r="R238" i="3"/>
  <c r="D239" i="3"/>
  <c r="M239" i="3"/>
  <c r="N239" i="3"/>
  <c r="Q239" i="3"/>
  <c r="R239" i="3"/>
  <c r="D240" i="3"/>
  <c r="M240" i="3"/>
  <c r="N240" i="3"/>
  <c r="Q240" i="3"/>
  <c r="R240" i="3"/>
  <c r="D241" i="3"/>
  <c r="M241" i="3"/>
  <c r="N241" i="3"/>
  <c r="Q241" i="3"/>
  <c r="R241" i="3"/>
  <c r="D242" i="3"/>
  <c r="N242" i="3"/>
  <c r="Q242" i="3"/>
  <c r="R242" i="3"/>
  <c r="D243" i="3"/>
  <c r="M243" i="3"/>
  <c r="N243" i="3"/>
  <c r="Q243" i="3"/>
  <c r="R243" i="3"/>
  <c r="D244" i="3"/>
  <c r="N244" i="3"/>
  <c r="Q244" i="3"/>
  <c r="R244" i="3"/>
  <c r="D245" i="3"/>
  <c r="M245" i="3"/>
  <c r="N245" i="3"/>
  <c r="Q245" i="3"/>
  <c r="R245" i="3"/>
  <c r="D246" i="3"/>
  <c r="N246" i="3"/>
  <c r="Q246" i="3"/>
  <c r="R246" i="3"/>
  <c r="D247" i="3"/>
  <c r="M247" i="3"/>
  <c r="N247" i="3"/>
  <c r="Q247" i="3"/>
  <c r="R247" i="3"/>
  <c r="D248" i="3"/>
  <c r="M248" i="3"/>
  <c r="N248" i="3"/>
  <c r="Q248" i="3"/>
  <c r="R248" i="3"/>
  <c r="D249" i="3"/>
  <c r="M249" i="3"/>
  <c r="N249" i="3"/>
  <c r="Q249" i="3"/>
  <c r="R249" i="3"/>
  <c r="D250" i="3"/>
  <c r="M250" i="3"/>
  <c r="N250" i="3"/>
  <c r="Q250" i="3"/>
  <c r="R250" i="3"/>
  <c r="D251" i="3"/>
  <c r="M251" i="3"/>
  <c r="N251" i="3"/>
  <c r="Q251" i="3"/>
  <c r="R251" i="3"/>
  <c r="D252" i="3"/>
  <c r="M252" i="3"/>
  <c r="N252" i="3"/>
  <c r="Q252" i="3"/>
  <c r="R252" i="3"/>
  <c r="D253" i="3"/>
  <c r="M253" i="3"/>
  <c r="N253" i="3"/>
  <c r="Q253" i="3"/>
  <c r="R253" i="3"/>
  <c r="D254" i="3"/>
  <c r="M254" i="3"/>
  <c r="N254" i="3"/>
  <c r="Q254" i="3"/>
  <c r="R254" i="3"/>
  <c r="D255" i="3"/>
  <c r="N255" i="3"/>
  <c r="Q255" i="3"/>
  <c r="R255" i="3"/>
  <c r="D256" i="3"/>
  <c r="N256" i="3"/>
  <c r="Q256" i="3"/>
  <c r="R256" i="3"/>
  <c r="D257" i="3"/>
  <c r="M257" i="3"/>
  <c r="N257" i="3"/>
  <c r="Q257" i="3"/>
  <c r="R257" i="3"/>
  <c r="D258" i="3"/>
  <c r="M258" i="3"/>
  <c r="N258" i="3"/>
  <c r="Q258" i="3"/>
  <c r="R258" i="3"/>
  <c r="D259" i="3"/>
  <c r="M259" i="3"/>
  <c r="N259" i="3"/>
  <c r="Q259" i="3"/>
  <c r="R259" i="3"/>
  <c r="D260" i="3"/>
  <c r="M260" i="3"/>
  <c r="N260" i="3"/>
  <c r="Q260" i="3"/>
  <c r="R260" i="3"/>
  <c r="D261" i="3"/>
  <c r="M261" i="3"/>
  <c r="N261" i="3"/>
  <c r="D262" i="3"/>
  <c r="N262" i="3"/>
  <c r="Q262" i="3"/>
  <c r="R262" i="3"/>
  <c r="D263" i="3"/>
  <c r="M263" i="3"/>
  <c r="N263" i="3"/>
  <c r="Q263" i="3"/>
  <c r="R263" i="3"/>
  <c r="D264" i="3"/>
  <c r="M264" i="3"/>
  <c r="N264" i="3"/>
  <c r="D265" i="3"/>
  <c r="M265" i="3"/>
  <c r="N265" i="3"/>
  <c r="D266" i="3"/>
  <c r="M266" i="3"/>
  <c r="N266" i="3"/>
  <c r="Q266" i="3"/>
  <c r="R266" i="3"/>
  <c r="D267" i="3"/>
  <c r="N267" i="3"/>
  <c r="Q267" i="3"/>
  <c r="R267" i="3"/>
  <c r="D268" i="3"/>
  <c r="N268" i="3"/>
  <c r="Q268" i="3"/>
  <c r="R268" i="3"/>
  <c r="D269" i="3"/>
  <c r="N269" i="3"/>
  <c r="Q269" i="3"/>
  <c r="R269" i="3"/>
  <c r="D270" i="3"/>
  <c r="M270" i="3"/>
  <c r="N270" i="3"/>
  <c r="Q270" i="3"/>
  <c r="R270" i="3"/>
  <c r="D271" i="3"/>
  <c r="M271" i="3"/>
  <c r="N271" i="3"/>
  <c r="Q271" i="3"/>
  <c r="R271" i="3"/>
  <c r="D272" i="3"/>
  <c r="N272" i="3"/>
  <c r="Q272" i="3"/>
  <c r="R272" i="3"/>
  <c r="D273" i="3"/>
  <c r="N273" i="3"/>
  <c r="Q273" i="3"/>
  <c r="R273" i="3"/>
  <c r="D274" i="3"/>
  <c r="M274" i="3"/>
  <c r="N274" i="3"/>
  <c r="Q274" i="3"/>
  <c r="R274" i="3"/>
  <c r="D275" i="3"/>
  <c r="M275" i="3"/>
  <c r="N275" i="3"/>
  <c r="Q275" i="3"/>
  <c r="R275" i="3"/>
  <c r="D276" i="3"/>
  <c r="M276" i="3"/>
  <c r="N276" i="3"/>
  <c r="Q276" i="3"/>
  <c r="R276" i="3"/>
  <c r="D277" i="3"/>
  <c r="M277" i="3"/>
  <c r="N277" i="3"/>
  <c r="Q277" i="3"/>
  <c r="R277" i="3"/>
  <c r="D278" i="3"/>
  <c r="M278" i="3"/>
  <c r="N278" i="3"/>
  <c r="D279" i="3"/>
  <c r="M279" i="3"/>
  <c r="N279" i="3"/>
  <c r="Q279" i="3"/>
  <c r="R279" i="3"/>
  <c r="D280" i="3"/>
  <c r="N280" i="3"/>
  <c r="Q280" i="3"/>
  <c r="R280" i="3"/>
  <c r="D281" i="3"/>
  <c r="M281" i="3"/>
  <c r="N281" i="3"/>
  <c r="Q281" i="3"/>
  <c r="R281" i="3"/>
  <c r="D282" i="3"/>
  <c r="M282" i="3"/>
  <c r="N282" i="3"/>
  <c r="D283" i="3"/>
  <c r="M283" i="3"/>
  <c r="N283" i="3"/>
  <c r="Q283" i="3"/>
  <c r="R283" i="3"/>
  <c r="D284" i="3"/>
  <c r="M284" i="3"/>
  <c r="N284" i="3"/>
  <c r="Q284" i="3"/>
  <c r="R284" i="3"/>
  <c r="D285" i="3"/>
  <c r="N285" i="3"/>
  <c r="Q285" i="3"/>
  <c r="R285" i="3"/>
  <c r="D286" i="3"/>
  <c r="M286" i="3"/>
  <c r="N286" i="3"/>
  <c r="Q286" i="3"/>
  <c r="R286" i="3"/>
  <c r="D287" i="3"/>
  <c r="N287" i="3"/>
  <c r="Q287" i="3"/>
  <c r="R287" i="3"/>
  <c r="D288" i="3"/>
  <c r="M288" i="3"/>
  <c r="N288" i="3"/>
  <c r="D289" i="3"/>
  <c r="M289" i="3"/>
  <c r="N289" i="3"/>
  <c r="Q289" i="3"/>
  <c r="R289" i="3"/>
  <c r="D290" i="3"/>
  <c r="M290" i="3"/>
  <c r="N290" i="3"/>
  <c r="Q290" i="3"/>
  <c r="R290" i="3"/>
  <c r="D291" i="3"/>
  <c r="M291" i="3"/>
  <c r="N291" i="3"/>
  <c r="Q291" i="3"/>
  <c r="R291" i="3"/>
  <c r="D292" i="3"/>
  <c r="M292" i="3"/>
  <c r="N292" i="3"/>
  <c r="Q292" i="3"/>
  <c r="R292" i="3"/>
  <c r="D293" i="3"/>
  <c r="M293" i="3"/>
  <c r="N293" i="3"/>
  <c r="D294" i="3"/>
  <c r="M294" i="3"/>
  <c r="N294" i="3"/>
  <c r="D295" i="3"/>
  <c r="N295" i="3"/>
  <c r="Q295" i="3"/>
  <c r="R295" i="3"/>
  <c r="D296" i="3"/>
  <c r="M296" i="3"/>
  <c r="N296" i="3"/>
  <c r="Q296" i="3"/>
  <c r="R296" i="3"/>
  <c r="D297" i="3"/>
  <c r="M297" i="3"/>
  <c r="N297" i="3"/>
  <c r="Q297" i="3"/>
  <c r="R297" i="3"/>
  <c r="D298" i="3"/>
  <c r="M298" i="3"/>
  <c r="N298" i="3"/>
  <c r="Q298" i="3"/>
  <c r="R298" i="3"/>
  <c r="D299" i="3"/>
  <c r="N299" i="3"/>
  <c r="Q299" i="3"/>
  <c r="R299" i="3"/>
  <c r="D300" i="3"/>
  <c r="M300" i="3"/>
  <c r="N300" i="3"/>
  <c r="Q300" i="3"/>
  <c r="R300" i="3"/>
  <c r="D301" i="3"/>
  <c r="M301" i="3"/>
  <c r="N301" i="3"/>
  <c r="D302" i="3"/>
  <c r="M302" i="3"/>
  <c r="N302" i="3"/>
  <c r="Q302" i="3"/>
  <c r="R302" i="3"/>
  <c r="D303" i="3"/>
  <c r="M303" i="3"/>
  <c r="N303" i="3"/>
  <c r="Q303" i="3"/>
  <c r="R303" i="3"/>
  <c r="D304" i="3"/>
  <c r="M304" i="3"/>
  <c r="N304" i="3"/>
  <c r="Q304" i="3"/>
  <c r="R304" i="3"/>
  <c r="D305" i="3"/>
  <c r="N305" i="3"/>
  <c r="Q305" i="3"/>
  <c r="R305" i="3"/>
  <c r="D306" i="3"/>
  <c r="N306" i="3"/>
  <c r="Q306" i="3"/>
  <c r="R306" i="3"/>
  <c r="D307" i="3"/>
  <c r="M307" i="3"/>
  <c r="N307" i="3"/>
  <c r="Q307" i="3"/>
  <c r="R307" i="3"/>
  <c r="D308" i="3"/>
  <c r="N308" i="3"/>
  <c r="Q308" i="3"/>
  <c r="R308" i="3"/>
  <c r="D309" i="3"/>
  <c r="M309" i="3"/>
  <c r="N309" i="3"/>
  <c r="D310" i="3"/>
  <c r="M310" i="3"/>
  <c r="N310" i="3"/>
  <c r="Q310" i="3"/>
  <c r="R310" i="3"/>
  <c r="D311" i="3"/>
  <c r="M311" i="3"/>
  <c r="N311" i="3"/>
  <c r="Q311" i="3"/>
  <c r="R311" i="3"/>
  <c r="D312" i="3"/>
  <c r="N312" i="3"/>
  <c r="Q312" i="3"/>
  <c r="R312" i="3"/>
  <c r="D313" i="3"/>
  <c r="M313" i="3"/>
  <c r="N313" i="3"/>
  <c r="Q313" i="3"/>
  <c r="R313" i="3"/>
  <c r="D314" i="3"/>
  <c r="N314" i="3"/>
  <c r="Q314" i="3"/>
  <c r="R314" i="3"/>
  <c r="D315" i="3"/>
  <c r="M315" i="3"/>
  <c r="N315" i="3"/>
  <c r="Q315" i="3"/>
  <c r="R315" i="3"/>
  <c r="D316" i="3"/>
  <c r="M316" i="3"/>
  <c r="N316" i="3"/>
  <c r="Q316" i="3"/>
  <c r="R316" i="3"/>
  <c r="D317" i="3"/>
  <c r="N317" i="3"/>
  <c r="Q317" i="3"/>
  <c r="R317" i="3"/>
  <c r="D318" i="3"/>
  <c r="M318" i="3"/>
  <c r="N318" i="3"/>
  <c r="Q318" i="3"/>
  <c r="R318" i="3"/>
  <c r="D319" i="3"/>
  <c r="M319" i="3"/>
  <c r="N319" i="3"/>
  <c r="Q319" i="3"/>
  <c r="R319" i="3"/>
  <c r="D320" i="3"/>
  <c r="N320" i="3"/>
  <c r="Q320" i="3"/>
  <c r="R320" i="3"/>
  <c r="D321" i="3"/>
  <c r="N321" i="3"/>
  <c r="Q321" i="3"/>
  <c r="R321" i="3"/>
  <c r="D322" i="3"/>
  <c r="M322" i="3"/>
  <c r="N322" i="3"/>
  <c r="Q322" i="3"/>
  <c r="R322" i="3"/>
  <c r="D323" i="3"/>
  <c r="M323" i="3"/>
  <c r="N323" i="3"/>
  <c r="Q323" i="3"/>
  <c r="R323" i="3"/>
  <c r="D324" i="3"/>
  <c r="M324" i="3"/>
  <c r="N324" i="3"/>
  <c r="Q324" i="3"/>
  <c r="R324" i="3"/>
  <c r="D325" i="3"/>
  <c r="M325" i="3"/>
  <c r="N325" i="3"/>
  <c r="Q325" i="3"/>
  <c r="R325" i="3"/>
  <c r="D326" i="3"/>
  <c r="M326" i="3"/>
  <c r="N326" i="3"/>
  <c r="Q326" i="3"/>
  <c r="R326" i="3"/>
  <c r="D327" i="3"/>
  <c r="M327" i="3"/>
  <c r="N327" i="3"/>
  <c r="Q327" i="3"/>
  <c r="R327" i="3"/>
  <c r="D328" i="3"/>
  <c r="M328" i="3"/>
  <c r="N328" i="3"/>
  <c r="Q328" i="3"/>
  <c r="R328" i="3"/>
  <c r="D329" i="3"/>
  <c r="N329" i="3"/>
  <c r="Q329" i="3"/>
  <c r="R329" i="3"/>
  <c r="D330" i="3"/>
  <c r="M330" i="3"/>
  <c r="N330" i="3"/>
  <c r="Q330" i="3"/>
  <c r="R330" i="3"/>
  <c r="D331" i="3"/>
  <c r="M331" i="3"/>
  <c r="N331" i="3"/>
  <c r="Q331" i="3"/>
  <c r="R331" i="3"/>
  <c r="D332" i="3"/>
  <c r="M332" i="3"/>
  <c r="N332" i="3"/>
  <c r="Q332" i="3"/>
  <c r="R332" i="3"/>
  <c r="D333" i="3"/>
  <c r="N333" i="3"/>
  <c r="Q333" i="3"/>
  <c r="R333" i="3"/>
  <c r="D334" i="3"/>
  <c r="M334" i="3"/>
  <c r="N334" i="3"/>
  <c r="Q334" i="3"/>
  <c r="R334" i="3"/>
  <c r="D335" i="3"/>
  <c r="M335" i="3"/>
  <c r="N335" i="3"/>
  <c r="Q335" i="3"/>
  <c r="R335" i="3"/>
  <c r="D336" i="3"/>
  <c r="M336" i="3"/>
  <c r="N336" i="3"/>
  <c r="Q336" i="3"/>
  <c r="R336" i="3"/>
  <c r="D337" i="3"/>
  <c r="N337" i="3"/>
  <c r="Q337" i="3"/>
  <c r="R337" i="3"/>
  <c r="D338" i="3"/>
  <c r="N338" i="3"/>
  <c r="Q338" i="3"/>
  <c r="R338" i="3"/>
  <c r="D339" i="3"/>
  <c r="N339" i="3"/>
  <c r="Q339" i="3"/>
  <c r="R339" i="3"/>
  <c r="D340" i="3"/>
  <c r="M340" i="3"/>
  <c r="N340" i="3"/>
  <c r="Q340" i="3"/>
  <c r="R340" i="3"/>
  <c r="D341" i="3"/>
  <c r="M341" i="3"/>
  <c r="N341" i="3"/>
  <c r="Q341" i="3"/>
  <c r="R341" i="3"/>
  <c r="D342" i="3"/>
  <c r="M342" i="3"/>
  <c r="N342" i="3"/>
  <c r="Q342" i="3"/>
  <c r="R342" i="3"/>
  <c r="D343" i="3"/>
  <c r="N343" i="3"/>
  <c r="Q343" i="3"/>
  <c r="R343" i="3"/>
  <c r="D344" i="3"/>
  <c r="M344" i="3"/>
  <c r="N344" i="3"/>
  <c r="Q344" i="3"/>
  <c r="R344" i="3"/>
  <c r="D345" i="3"/>
  <c r="M345" i="3"/>
  <c r="N345" i="3"/>
  <c r="Q345" i="3"/>
  <c r="R345" i="3"/>
  <c r="D346" i="3"/>
  <c r="M346" i="3"/>
  <c r="N346" i="3"/>
  <c r="Q346" i="3"/>
  <c r="R346" i="3"/>
  <c r="D347" i="3"/>
  <c r="M347" i="3"/>
  <c r="N347" i="3"/>
  <c r="Q347" i="3"/>
  <c r="R347" i="3"/>
  <c r="D348" i="3"/>
  <c r="M348" i="3"/>
  <c r="N348" i="3"/>
  <c r="Q348" i="3"/>
  <c r="R348" i="3"/>
  <c r="D349" i="3"/>
  <c r="M349" i="3"/>
  <c r="N349" i="3"/>
  <c r="Q349" i="3"/>
  <c r="R349" i="3"/>
  <c r="D350" i="3"/>
  <c r="M350" i="3"/>
  <c r="N350" i="3"/>
  <c r="Q350" i="3"/>
  <c r="R350" i="3"/>
  <c r="D351" i="3"/>
  <c r="M351" i="3"/>
  <c r="N351" i="3"/>
  <c r="Q351" i="3"/>
  <c r="R351" i="3"/>
  <c r="D352" i="3"/>
  <c r="N352" i="3"/>
  <c r="Q352" i="3"/>
  <c r="R352" i="3"/>
  <c r="D353" i="3"/>
  <c r="M353" i="3"/>
  <c r="N353" i="3"/>
  <c r="Q353" i="3"/>
  <c r="R353" i="3"/>
  <c r="D354" i="3"/>
  <c r="M354" i="3"/>
  <c r="N354" i="3"/>
  <c r="Q354" i="3"/>
  <c r="R354" i="3"/>
  <c r="D355" i="3"/>
  <c r="N355" i="3"/>
  <c r="Q355" i="3"/>
  <c r="R355" i="3"/>
  <c r="D356" i="3"/>
  <c r="M356" i="3"/>
  <c r="N356" i="3"/>
  <c r="Q356" i="3"/>
  <c r="R356" i="3"/>
  <c r="D357" i="3"/>
  <c r="M357" i="3"/>
  <c r="N357" i="3"/>
  <c r="Q357" i="3"/>
  <c r="R357" i="3"/>
  <c r="D358" i="3"/>
  <c r="N358" i="3"/>
  <c r="Q358" i="3"/>
  <c r="R358" i="3"/>
  <c r="D359" i="3"/>
  <c r="N359" i="3"/>
  <c r="Q359" i="3"/>
  <c r="R359" i="3"/>
  <c r="D360" i="3"/>
  <c r="M360" i="3"/>
  <c r="N360" i="3"/>
  <c r="Q360" i="3"/>
  <c r="R360" i="3"/>
  <c r="D361" i="3"/>
  <c r="M361" i="3"/>
  <c r="N361" i="3"/>
  <c r="D362" i="3"/>
  <c r="M362" i="3"/>
  <c r="N362" i="3"/>
  <c r="Q362" i="3"/>
  <c r="R362" i="3"/>
  <c r="D363" i="3"/>
  <c r="N363" i="3"/>
  <c r="Q363" i="3"/>
  <c r="R363" i="3"/>
  <c r="D364" i="3"/>
  <c r="M364" i="3"/>
  <c r="N364" i="3"/>
  <c r="Q364" i="3"/>
  <c r="R364" i="3"/>
  <c r="D365" i="3"/>
  <c r="M365" i="3"/>
  <c r="N365" i="3"/>
  <c r="Q365" i="3"/>
  <c r="R365" i="3"/>
  <c r="D366" i="3"/>
  <c r="M366" i="3"/>
  <c r="N366" i="3"/>
  <c r="Q366" i="3"/>
  <c r="R366" i="3"/>
  <c r="D367" i="3"/>
  <c r="N367" i="3"/>
  <c r="Q367" i="3"/>
  <c r="R367" i="3"/>
  <c r="D368" i="3"/>
  <c r="N368" i="3"/>
  <c r="Q368" i="3"/>
  <c r="R368" i="3"/>
  <c r="D369" i="3"/>
  <c r="M369" i="3"/>
  <c r="N369" i="3"/>
  <c r="Q369" i="3"/>
  <c r="R369" i="3"/>
  <c r="D370" i="3"/>
  <c r="N370" i="3"/>
  <c r="Q370" i="3"/>
  <c r="R370" i="3"/>
  <c r="D371" i="3"/>
  <c r="N371" i="3"/>
  <c r="Q371" i="3"/>
  <c r="R371" i="3"/>
  <c r="F373" i="3"/>
  <c r="L373" i="3"/>
  <c r="F374" i="3"/>
  <c r="L374" i="3"/>
  <c r="F375" i="3"/>
  <c r="L375" i="3"/>
  <c r="F376" i="3"/>
  <c r="L376" i="3"/>
  <c r="N376" i="3"/>
  <c r="F377" i="3"/>
  <c r="L377" i="3"/>
  <c r="F378" i="3"/>
  <c r="F379" i="3"/>
  <c r="F380" i="3"/>
  <c r="F381" i="3"/>
  <c r="D3" i="1"/>
  <c r="M3" i="1"/>
  <c r="D4" i="1"/>
  <c r="Q4" i="1"/>
  <c r="R4" i="1"/>
  <c r="D5" i="1"/>
  <c r="Q5" i="1"/>
  <c r="R5" i="1"/>
  <c r="D6" i="1"/>
  <c r="M6" i="1"/>
  <c r="Q6" i="1"/>
  <c r="R6" i="1"/>
  <c r="D7" i="1"/>
  <c r="M7" i="1"/>
  <c r="Q7" i="1"/>
  <c r="R7" i="1"/>
  <c r="D8" i="1"/>
  <c r="Q8" i="1"/>
  <c r="R8" i="1"/>
  <c r="Q9" i="1"/>
  <c r="R9" i="1"/>
  <c r="D10" i="1"/>
  <c r="Q10" i="1"/>
  <c r="R10" i="1"/>
  <c r="D11" i="1"/>
  <c r="M11" i="1"/>
  <c r="D12" i="1"/>
  <c r="M12" i="1"/>
  <c r="Q12" i="1"/>
  <c r="R12" i="1"/>
  <c r="D14" i="1"/>
  <c r="M14" i="1"/>
  <c r="Q14" i="1"/>
  <c r="R14" i="1"/>
  <c r="D15" i="1"/>
  <c r="Q15" i="1"/>
  <c r="R15" i="1"/>
  <c r="D16" i="1"/>
  <c r="M16" i="1"/>
  <c r="Q16" i="1"/>
  <c r="R16" i="1"/>
  <c r="D17" i="1"/>
  <c r="M17" i="1"/>
  <c r="D18" i="1"/>
  <c r="M18" i="1"/>
  <c r="D19" i="1"/>
  <c r="Q19" i="1"/>
  <c r="R19" i="1"/>
  <c r="D20" i="1"/>
  <c r="Q20" i="1"/>
  <c r="R20" i="1"/>
  <c r="D21" i="1"/>
  <c r="Q21" i="1"/>
  <c r="R21" i="1"/>
  <c r="D22" i="1"/>
  <c r="D23" i="1"/>
  <c r="M23" i="1"/>
  <c r="Q23" i="1"/>
  <c r="R23" i="1"/>
  <c r="D24" i="1"/>
  <c r="Q24" i="1"/>
  <c r="R24" i="1"/>
  <c r="D25" i="1"/>
  <c r="M25" i="1"/>
  <c r="Q25" i="1"/>
  <c r="R25" i="1"/>
  <c r="D26" i="1"/>
  <c r="M26" i="1"/>
  <c r="Q26" i="1"/>
  <c r="R26" i="1"/>
  <c r="D27" i="1"/>
  <c r="Q27" i="1"/>
  <c r="R27" i="1"/>
  <c r="D28" i="1"/>
  <c r="Q28" i="1"/>
  <c r="R28" i="1"/>
  <c r="D29" i="1"/>
  <c r="Q29" i="1"/>
  <c r="R29" i="1"/>
  <c r="D30" i="1"/>
  <c r="Q30" i="1"/>
  <c r="R30" i="1"/>
  <c r="D32" i="1"/>
  <c r="M32" i="1"/>
  <c r="D34" i="1"/>
  <c r="M34" i="1"/>
  <c r="D36" i="1"/>
  <c r="D37" i="1"/>
  <c r="D38" i="1"/>
  <c r="M38" i="1"/>
  <c r="Q38" i="1"/>
  <c r="R38" i="1"/>
  <c r="D39" i="1"/>
  <c r="D40" i="1"/>
  <c r="M40" i="1"/>
  <c r="Q40" i="1"/>
  <c r="R40" i="1"/>
  <c r="D41" i="1"/>
  <c r="D42" i="1"/>
  <c r="M42" i="1"/>
  <c r="D43" i="1"/>
  <c r="M43" i="1"/>
  <c r="Q43" i="1"/>
  <c r="R43" i="1"/>
  <c r="D45" i="1"/>
  <c r="M45" i="1"/>
  <c r="Q45" i="1"/>
  <c r="R45" i="1"/>
  <c r="D46" i="1"/>
  <c r="Q46" i="1"/>
  <c r="R46" i="1"/>
  <c r="D47" i="1"/>
  <c r="Q47" i="1"/>
  <c r="R47" i="1"/>
  <c r="D48" i="1"/>
  <c r="M48" i="1"/>
  <c r="Q48" i="1"/>
  <c r="R48" i="1"/>
  <c r="D49" i="1"/>
  <c r="Q49" i="1"/>
  <c r="R49" i="1"/>
  <c r="D51" i="1"/>
  <c r="Q51" i="1"/>
  <c r="R51" i="1"/>
  <c r="D55" i="1"/>
  <c r="Q55" i="1"/>
  <c r="R55" i="1"/>
  <c r="D56" i="1"/>
  <c r="M56" i="1"/>
  <c r="Q56" i="1"/>
  <c r="R56" i="1"/>
  <c r="D57" i="1"/>
  <c r="D58" i="1"/>
  <c r="M58" i="1"/>
  <c r="D59" i="1"/>
  <c r="M59" i="1"/>
  <c r="D60" i="1"/>
  <c r="M60" i="1"/>
  <c r="Q60" i="1"/>
  <c r="R60" i="1"/>
  <c r="D61" i="1"/>
  <c r="M61" i="1"/>
  <c r="D62" i="1"/>
  <c r="M62" i="1"/>
  <c r="D64" i="1"/>
  <c r="M64" i="1"/>
  <c r="D65" i="1"/>
  <c r="M65" i="1"/>
  <c r="D67" i="1"/>
  <c r="Q67" i="1"/>
  <c r="R67" i="1"/>
  <c r="D69" i="1"/>
  <c r="Q69" i="1"/>
  <c r="R69" i="1"/>
  <c r="D71" i="1"/>
  <c r="M71" i="1"/>
  <c r="Q71" i="1"/>
  <c r="R71" i="1"/>
  <c r="D74" i="1"/>
  <c r="M74" i="1"/>
  <c r="D76" i="1"/>
  <c r="M76" i="1"/>
  <c r="Q76" i="1"/>
  <c r="R76" i="1"/>
  <c r="P354" i="2" l="1"/>
  <c r="P352" i="2"/>
  <c r="P348" i="2"/>
  <c r="P349" i="2"/>
  <c r="N374" i="3"/>
  <c r="H356" i="2"/>
  <c r="F383" i="3"/>
  <c r="P351" i="2"/>
  <c r="P356" i="2" s="1"/>
  <c r="N375" i="3"/>
  <c r="L383" i="3"/>
  <c r="N381" i="3"/>
  <c r="N379" i="3"/>
  <c r="N377" i="3"/>
  <c r="N373" i="3"/>
  <c r="N380" i="3"/>
  <c r="N378" i="3"/>
  <c r="N382" i="3" l="1"/>
  <c r="N383" i="3" s="1"/>
</calcChain>
</file>

<file path=xl/comments1.xml><?xml version="1.0" encoding="utf-8"?>
<comments xmlns="http://schemas.openxmlformats.org/spreadsheetml/2006/main">
  <authors>
    <author>Мария</author>
    <author>Мария Егорова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Краснослова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1" authorId="1" shapeId="0">
      <text>
        <r>
          <rPr>
            <b/>
            <sz val="9"/>
            <color indexed="81"/>
            <rFont val="Tahoma"/>
            <family val="2"/>
            <charset val="204"/>
          </rPr>
          <t>ММПС РБ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0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4" authorId="1" shapeId="0">
      <text>
        <r>
          <rPr>
            <b/>
            <sz val="9"/>
            <color indexed="81"/>
            <rFont val="Tahoma"/>
            <family val="2"/>
            <charset val="204"/>
          </rPr>
          <t>Ефимова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58" authorId="1" shapeId="0">
      <text>
        <r>
          <rPr>
            <b/>
            <sz val="9"/>
            <color indexed="81"/>
            <rFont val="Tahoma"/>
            <family val="2"/>
            <charset val="204"/>
          </rPr>
          <t>Мария Егорова:</t>
        </r>
        <r>
          <rPr>
            <sz val="9"/>
            <color indexed="81"/>
            <rFont val="Tahoma"/>
            <family val="2"/>
            <charset val="204"/>
          </rPr>
          <t xml:space="preserve">
сделать третью</t>
        </r>
      </text>
    </comment>
    <comment ref="B177" authorId="0" shapeId="0">
      <text>
        <r>
          <rPr>
            <b/>
            <sz val="9"/>
            <color indexed="81"/>
            <rFont val="Tahoma"/>
            <family val="2"/>
            <charset val="204"/>
          </rPr>
          <t>Филатова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9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96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9" authorId="0" shapeId="0">
      <text>
        <r>
          <rPr>
            <b/>
            <sz val="9"/>
            <color indexed="81"/>
            <rFont val="Tahoma"/>
            <family val="2"/>
            <charset val="204"/>
          </rPr>
          <t>Дрюкова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61" authorId="0" shapeId="0">
      <text>
        <r>
          <rPr>
            <b/>
            <sz val="9"/>
            <color indexed="81"/>
            <rFont val="Tahoma"/>
            <family val="2"/>
            <charset val="204"/>
          </rPr>
          <t>Томск</t>
        </r>
      </text>
    </comment>
    <comment ref="L261" authorId="0" shapeId="0">
      <text>
        <r>
          <rPr>
            <b/>
            <sz val="9"/>
            <color indexed="81"/>
            <rFont val="Tahoma"/>
            <family val="2"/>
            <charset val="204"/>
          </rPr>
          <t>Томск</t>
        </r>
      </text>
    </comment>
    <comment ref="B280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Петрухина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3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96" authorId="1" shapeId="0">
      <text>
        <r>
          <rPr>
            <b/>
            <sz val="9"/>
            <color indexed="81"/>
            <rFont val="Tahoma"/>
            <family val="2"/>
            <charset val="204"/>
          </rPr>
          <t>ЛО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1" authorId="0" shape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8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Костенко
</t>
        </r>
      </text>
    </comment>
    <comment ref="B345" authorId="0" shapeId="0">
      <text>
        <r>
          <rPr>
            <b/>
            <sz val="9"/>
            <color indexed="81"/>
            <rFont val="Tahoma"/>
            <family val="2"/>
            <charset val="204"/>
          </rPr>
          <t>Васильева</t>
        </r>
      </text>
    </comment>
    <comment ref="B3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Фриновская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64" authorId="0" shapeId="0">
      <text>
        <r>
          <rPr>
            <b/>
            <sz val="9"/>
            <color indexed="81"/>
            <rFont val="Tahoma"/>
            <family val="2"/>
            <charset val="204"/>
          </rPr>
          <t>Нодь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Мария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Краснослова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23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6" authorId="0" shapeId="0">
      <text>
        <r>
          <rPr>
            <b/>
            <sz val="9"/>
            <color indexed="81"/>
            <rFont val="Tahoma"/>
            <family val="2"/>
            <charset val="204"/>
          </rPr>
          <t>Филатова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3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  <charset val="204"/>
          </rPr>
          <t>Дрюкова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Петрухина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4" authorId="0" shape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87" authorId="0" shape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Костенко
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  <charset val="204"/>
          </rPr>
          <t>Васильева</t>
        </r>
      </text>
    </comment>
    <comment ref="B3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Фриновская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9" authorId="0" shapeId="0">
      <text>
        <r>
          <rPr>
            <b/>
            <sz val="9"/>
            <color indexed="81"/>
            <rFont val="Tahoma"/>
            <family val="2"/>
            <charset val="204"/>
          </rPr>
          <t>Нодь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<sst xmlns="http://schemas.openxmlformats.org/spreadsheetml/2006/main" count="4648" uniqueCount="500">
  <si>
    <t>№ 
п/п</t>
  </si>
  <si>
    <t>Фамилия, имя, отчество</t>
  </si>
  <si>
    <t>Направление</t>
  </si>
  <si>
    <t>действующая категория</t>
  </si>
  <si>
    <t>кат.</t>
  </si>
  <si>
    <t>№ приказа</t>
  </si>
  <si>
    <t>Аксарин Станислав Михайлович</t>
  </si>
  <si>
    <t>дистанции горные</t>
  </si>
  <si>
    <t>СС1К</t>
  </si>
  <si>
    <t>Александров Григорий Андреевич</t>
  </si>
  <si>
    <t>дистанции пешеходные</t>
  </si>
  <si>
    <t>ЮС</t>
  </si>
  <si>
    <t>Александрович Диана Владимировна</t>
  </si>
  <si>
    <t>Алексеев Владимир Геннадьевич</t>
  </si>
  <si>
    <t>дистанции на средствах передвижения (авто)</t>
  </si>
  <si>
    <t>СС3К</t>
  </si>
  <si>
    <t>Алякринский Михаил Константинович</t>
  </si>
  <si>
    <t>Андреев Андрей Васильевич</t>
  </si>
  <si>
    <t>СС2К</t>
  </si>
  <si>
    <t>Аносова Ксения Валерьевна</t>
  </si>
  <si>
    <t>Бабичев Виктор Александрович</t>
  </si>
  <si>
    <t>Бабичева Елена Андреевна</t>
  </si>
  <si>
    <t>Баданин Александр Леонидович</t>
  </si>
  <si>
    <t>Баканов Михаил Игоревич</t>
  </si>
  <si>
    <t>Барыкина Дарья Александровна</t>
  </si>
  <si>
    <t>04-д</t>
  </si>
  <si>
    <t>Бахтина Алена Геннадьевна</t>
  </si>
  <si>
    <t>Бахтина Ирина Леонидовна</t>
  </si>
  <si>
    <t>Безбородов Константин Владимирович</t>
  </si>
  <si>
    <t>Беззубов Максим Валерьевич</t>
  </si>
  <si>
    <t>13-д</t>
  </si>
  <si>
    <t>Белкин Владислав Игоревич</t>
  </si>
  <si>
    <t>дистанции водные</t>
  </si>
  <si>
    <t>Белякова Анастасия Вячеславовна</t>
  </si>
  <si>
    <t>428-р</t>
  </si>
  <si>
    <t>Бобков Андрей Александрович</t>
  </si>
  <si>
    <t>Бобков Виктор Алексеевич</t>
  </si>
  <si>
    <t>Богатова Анна Игоревна</t>
  </si>
  <si>
    <t>Богданов Николай Владимирович</t>
  </si>
  <si>
    <t>Бондаренко Леонид Витальевич</t>
  </si>
  <si>
    <t>Бондарцев Сергей Юрьевич</t>
  </si>
  <si>
    <t>12-д</t>
  </si>
  <si>
    <t>Бориспольский Игорь Данилович</t>
  </si>
  <si>
    <t>Бородзич Андрей Игоревич</t>
  </si>
  <si>
    <t>Бублик Валентин Владимирович</t>
  </si>
  <si>
    <t>Букатару Александра Валентиновна</t>
  </si>
  <si>
    <t>Бухаров Игорь Викторович</t>
  </si>
  <si>
    <t>Валхар Артем Леонидович</t>
  </si>
  <si>
    <t>Валяева Елена Константиновна</t>
  </si>
  <si>
    <t>Василенко Оксана Юрьевна</t>
  </si>
  <si>
    <t>Васильева Софья Ильинична</t>
  </si>
  <si>
    <t>Венидиктов Денис Владимирович</t>
  </si>
  <si>
    <t>Викторов Владимир Николаевич</t>
  </si>
  <si>
    <t>Волков Максим Алексеевич</t>
  </si>
  <si>
    <t>Волкова Анна Вадимовна</t>
  </si>
  <si>
    <t>Воробьев Павел Валерьевич</t>
  </si>
  <si>
    <t>Воронцов Борис Александрович</t>
  </si>
  <si>
    <t>Вострецов Александр Олегович</t>
  </si>
  <si>
    <t>Вострецов Лев Александрович</t>
  </si>
  <si>
    <t>Гаевская Анастасия Александровна</t>
  </si>
  <si>
    <t>Галактионов Николай Андреевич</t>
  </si>
  <si>
    <t>Галкина Наталья Сергеевна</t>
  </si>
  <si>
    <t>Галковская Виктория Андреевна</t>
  </si>
  <si>
    <t>Голованова Елена Михайловна</t>
  </si>
  <si>
    <t>Головенков Сергей Геннадиевич</t>
  </si>
  <si>
    <t>Горев Даниил Владимирович</t>
  </si>
  <si>
    <t>Гузин Матвей Юрьевич</t>
  </si>
  <si>
    <t>Демина Анастасия Алексеевна</t>
  </si>
  <si>
    <t>Дзык Михаил Иванович</t>
  </si>
  <si>
    <t>Дмитриева Елена Германовна</t>
  </si>
  <si>
    <t>Долгополов Константин Эдуардович</t>
  </si>
  <si>
    <t>Егорова Екатерина Андреевна</t>
  </si>
  <si>
    <t>Егорова Екатерина Юрьевна</t>
  </si>
  <si>
    <t>ССВК</t>
  </si>
  <si>
    <t>34-нг</t>
  </si>
  <si>
    <t>Егорова Марина Сергеевна</t>
  </si>
  <si>
    <t>Егорова Мария Викторовна</t>
  </si>
  <si>
    <t>А-3</t>
  </si>
  <si>
    <t>Железный Олег Евгеньевич</t>
  </si>
  <si>
    <t>Жмуро Павел Евгеньевич</t>
  </si>
  <si>
    <t>Жуковская Валентина Владимировна</t>
  </si>
  <si>
    <t>Жуковская Ольга Васильевна</t>
  </si>
  <si>
    <t>Захаренков Николай Витальевич</t>
  </si>
  <si>
    <t>Зинатуллин Эдгар Рудольфович</t>
  </si>
  <si>
    <t>Зобова Валерия Александровна</t>
  </si>
  <si>
    <t>Зуева Инна Владимировна</t>
  </si>
  <si>
    <t>Зун Павел Сергеевич</t>
  </si>
  <si>
    <t>Иванов Александр Николаевич</t>
  </si>
  <si>
    <t>Иванова Екатерина Юрьевна</t>
  </si>
  <si>
    <t>Иванова Татьяна Владимировна</t>
  </si>
  <si>
    <t>Игнаткович Алексей Сергеевич</t>
  </si>
  <si>
    <t>Исмагилова Алина Рустемовна</t>
  </si>
  <si>
    <t>Карлин Сергей Михайлович</t>
  </si>
  <si>
    <t>Карпова Наталия Владимировна</t>
  </si>
  <si>
    <t>Картунова Дарья Сергеевна</t>
  </si>
  <si>
    <t>Кашин Юрий Витальевич</t>
  </si>
  <si>
    <t>Киреев Роман Юрьевич</t>
  </si>
  <si>
    <t>Ковзель Виктор Егорович</t>
  </si>
  <si>
    <t>Ковзель Елена Генриховна</t>
  </si>
  <si>
    <t>Колобкова Алёна Викторовна</t>
  </si>
  <si>
    <t>Колтунов Игорь Сергеевич</t>
  </si>
  <si>
    <t>Комарова Инна Николаевна</t>
  </si>
  <si>
    <t>Корепин Иван Николаевич</t>
  </si>
  <si>
    <t>Корепина Наталия Сергеевна</t>
  </si>
  <si>
    <t>Королев Дмитрий Дмитриевич</t>
  </si>
  <si>
    <t>Королев Илья Ростиславович</t>
  </si>
  <si>
    <t>Королева Алина Андреевна</t>
  </si>
  <si>
    <t>Королева Анастасия Ильинична</t>
  </si>
  <si>
    <t>Костенко Никита Николаевич</t>
  </si>
  <si>
    <t>Кошаровская Евгения Ивановна</t>
  </si>
  <si>
    <t>Кудряшов Владимир Федорович</t>
  </si>
  <si>
    <t>Кузнецова Юлия Михайловна</t>
  </si>
  <si>
    <t>Кузьменко Евгений Владимирович</t>
  </si>
  <si>
    <t>Кулемин Дмитрий Валентинович</t>
  </si>
  <si>
    <t>Кулемина Евгения Сергеевна</t>
  </si>
  <si>
    <t>Курбатов Макар Николаевич</t>
  </si>
  <si>
    <t>Кустов Алексей Валерьевич</t>
  </si>
  <si>
    <t>Кушнер Владимир Анатольевич</t>
  </si>
  <si>
    <t>Лантрат Ирина Ивановна</t>
  </si>
  <si>
    <t>Лапшина Елизавета Викторовна</t>
  </si>
  <si>
    <t>Легкобыт Николай Владимирович</t>
  </si>
  <si>
    <t>Леонов Егор Александрович</t>
  </si>
  <si>
    <t>Леонов Максим Александрович</t>
  </si>
  <si>
    <t>Липинская Олеся Александровна</t>
  </si>
  <si>
    <t>Лисовская Елена Витальевна</t>
  </si>
  <si>
    <t>Литау Валерия Денисовна</t>
  </si>
  <si>
    <t>Логинов Алексей Александрович</t>
  </si>
  <si>
    <t>Майкова Екатерина Михайловна</t>
  </si>
  <si>
    <t>Макейкина Людмила Геннадьевна</t>
  </si>
  <si>
    <t>Малинин Виктор Алексеевич</t>
  </si>
  <si>
    <t>Марабян Виктория Андреевна</t>
  </si>
  <si>
    <t>Маркарьянц Наталья Михайловна</t>
  </si>
  <si>
    <t>Маркова Ольга Александровна</t>
  </si>
  <si>
    <t>Мартюшев Леонид Борисович</t>
  </si>
  <si>
    <t>Матыжонок Виктор Николаевич</t>
  </si>
  <si>
    <t>Мацкевич Екатерина Сергеевна</t>
  </si>
  <si>
    <t>Медведев Алексей Владимирович</t>
  </si>
  <si>
    <t>Меньков Михаил Альбертович</t>
  </si>
  <si>
    <t>Мержиевский Илья Владимирович</t>
  </si>
  <si>
    <t>Микшин Аркадий Владимирович</t>
  </si>
  <si>
    <t>Милюков Егор Николаевич</t>
  </si>
  <si>
    <t>Митина Светлана Витальевна</t>
  </si>
  <si>
    <t>Михайлов Александр Борисович</t>
  </si>
  <si>
    <t>Михеев Владимир Алексеевич</t>
  </si>
  <si>
    <t>Можейко Ольга Олеговна</t>
  </si>
  <si>
    <t>Морозенко Екатерина Владимировна</t>
  </si>
  <si>
    <t>Морозов Алексей Андреевич</t>
  </si>
  <si>
    <t>Морозов Андрей Никитович</t>
  </si>
  <si>
    <t>Мотовилина Галина Дмитриевна</t>
  </si>
  <si>
    <t>Некипелов Кирилл Игоревич</t>
  </si>
  <si>
    <t>Никитина Мария Андреевна</t>
  </si>
  <si>
    <t>Новиков Александр Анатольевич</t>
  </si>
  <si>
    <t>Окунев Михаил Алексеевич</t>
  </si>
  <si>
    <t>Окунева Ирина Валентиновна</t>
  </si>
  <si>
    <t>Опутников Алексей Леонидович</t>
  </si>
  <si>
    <t>Опутников Леонид Валерьевич</t>
  </si>
  <si>
    <t>Опутникова Валентина Павловна</t>
  </si>
  <si>
    <t>Ордынский Андрей Владимирович</t>
  </si>
  <si>
    <t>Орехов Сергей Владимирович</t>
  </si>
  <si>
    <t>Орлов Борис Константинович</t>
  </si>
  <si>
    <t>Павлик Дмитрий Русланович</t>
  </si>
  <si>
    <t>Панкратова Олеся Викторовна</t>
  </si>
  <si>
    <t>Пахомова Ксения Викторовна</t>
  </si>
  <si>
    <t>Петров Валерий Валерьевич</t>
  </si>
  <si>
    <t>Петров Виталий Викторович</t>
  </si>
  <si>
    <t>Петров Олег Александрович</t>
  </si>
  <si>
    <t>Погоняйло Никита Сергеевич</t>
  </si>
  <si>
    <t>Полищук Валерия Александровна</t>
  </si>
  <si>
    <t>Приходько Сергей Александрович</t>
  </si>
  <si>
    <t>Пушков Игорь Викторович</t>
  </si>
  <si>
    <t>Пушкова Ольга Игоревна</t>
  </si>
  <si>
    <t>Пынник Сергей Александрович</t>
  </si>
  <si>
    <t>Рачников Николай Николаевич</t>
  </si>
  <si>
    <t>Реброва Евгения Александровна</t>
  </si>
  <si>
    <t>Резников Андрей Алексеевич</t>
  </si>
  <si>
    <t>Родыгин Игорь Валентинович</t>
  </si>
  <si>
    <t>Рьянова Мария Михайловна</t>
  </si>
  <si>
    <t>Рубис Людмила Григорьевна</t>
  </si>
  <si>
    <t>Савина Мария Юрьевна</t>
  </si>
  <si>
    <t>Сальникова Ольга Николаевна</t>
  </si>
  <si>
    <t>Сафронов Александр Юрьевич</t>
  </si>
  <si>
    <t>Семенов Виктор Алексеевич</t>
  </si>
  <si>
    <t>Сидорова Светлана Владимировна</t>
  </si>
  <si>
    <t>Силаев Алексей Алексеевич</t>
  </si>
  <si>
    <t>Ситников Евгений Александрович</t>
  </si>
  <si>
    <t>Смирнова Татьяна Владимировна</t>
  </si>
  <si>
    <t>Соболев Александр Анатольевич</t>
  </si>
  <si>
    <t>Солдатенкова Анастасия Дмитриевна</t>
  </si>
  <si>
    <t>Соловьев Владимир Александрович</t>
  </si>
  <si>
    <t>Соловьева Александра Алексеевна</t>
  </si>
  <si>
    <t>Сорокин Антон Юрьевич</t>
  </si>
  <si>
    <t>Степухин Александр Валерьевич</t>
  </si>
  <si>
    <t>Струков Павел Павлович</t>
  </si>
  <si>
    <t>Сукнотова Валентина Николаевна</t>
  </si>
  <si>
    <t>Сухомлин Денис Игоревич</t>
  </si>
  <si>
    <t>Сычева Дарья Ивановна</t>
  </si>
  <si>
    <t>Тарасеня Дарья Юрьевна</t>
  </si>
  <si>
    <t>Тарасеня Татьяна Юрьевна</t>
  </si>
  <si>
    <t>Терехов Александр Михайлович</t>
  </si>
  <si>
    <t>Тимошенко Елена Витальевна</t>
  </si>
  <si>
    <t>Ткачёнок Андрей Андреевич</t>
  </si>
  <si>
    <t>Токарев Александр Александрович</t>
  </si>
  <si>
    <t>Толокнов Виктор Николаевич</t>
  </si>
  <si>
    <t>Трай Людмила Николаевна</t>
  </si>
  <si>
    <t>Трикозов Виктор Михайлович</t>
  </si>
  <si>
    <t>Тушевский Никита Сергеевич</t>
  </si>
  <si>
    <t>Ульянов Александр Олегович</t>
  </si>
  <si>
    <t>Ушкалов Максим Евгеньевич</t>
  </si>
  <si>
    <t>Федоров Данил Евгеньевич</t>
  </si>
  <si>
    <t>Федотов Алексей Евгеньевич</t>
  </si>
  <si>
    <t>Федотова Анна Александровна</t>
  </si>
  <si>
    <t>Флоринская Ирина Игоревна</t>
  </si>
  <si>
    <t>Хугаев Анатолий Михайлович</t>
  </si>
  <si>
    <t>Цибульский Алексей Викторович</t>
  </si>
  <si>
    <t>Червинский Семен Дмитриевич</t>
  </si>
  <si>
    <t>Череватенко Екатерина Андреевна</t>
  </si>
  <si>
    <t>Череватенко Елена Анатольевна</t>
  </si>
  <si>
    <t>Чередниченко Филипп Лемаркович</t>
  </si>
  <si>
    <t>спелеодистанции</t>
  </si>
  <si>
    <t>Черкасов Сергей Юрьевич</t>
  </si>
  <si>
    <t>Черкасова Маргарита Олеговна</t>
  </si>
  <si>
    <t>Чернышев Лоренс Юрьевич</t>
  </si>
  <si>
    <t>Чертков Евгений Дмитриевич</t>
  </si>
  <si>
    <t>Чесноков Дмитрий Владимирович</t>
  </si>
  <si>
    <t>Чижик-Фриновская Влада Вадимовна</t>
  </si>
  <si>
    <t>Чиркина Екатерина Владимировна</t>
  </si>
  <si>
    <t>Чистякова Вера Владимировна</t>
  </si>
  <si>
    <t>Шашков Леонид Борисович</t>
  </si>
  <si>
    <t>Шелихова Наталия Евгеньевна</t>
  </si>
  <si>
    <t>Шендерович Альберт Валентинович</t>
  </si>
  <si>
    <t>Ширыкалова Диана Александровна</t>
  </si>
  <si>
    <t>Ширяев Дмитрий Александрович</t>
  </si>
  <si>
    <t>Шмелев Сергей Андреевич</t>
  </si>
  <si>
    <t>Якименко Вера Петровна</t>
  </si>
  <si>
    <t>Яковлев Георгий Александрович</t>
  </si>
  <si>
    <t>Якунин Владимир Евгеньевич</t>
  </si>
  <si>
    <t>Якунина Анна Анатольевна</t>
  </si>
  <si>
    <t>Якушенков Андрей Владимирович</t>
  </si>
  <si>
    <t>Яшков Евгений Олегович</t>
  </si>
  <si>
    <t>Мотовилова Евгения Валерьевна</t>
  </si>
  <si>
    <t>Нечаев Антон Игоревич</t>
  </si>
  <si>
    <t>Пендрикова Ольга Николаевна</t>
  </si>
  <si>
    <t>Румянцев Михаил Николаевич</t>
  </si>
  <si>
    <t>Сергеева Алина Александровна</t>
  </si>
  <si>
    <t>Хохлов Николай Сергеевич</t>
  </si>
  <si>
    <t>Чижик-Фриновский Алексей Вадимович</t>
  </si>
  <si>
    <t>Филиппова Маргарита Викторовна</t>
  </si>
  <si>
    <t>Громов Павел Александрович</t>
  </si>
  <si>
    <t>Лиманский Александр Николаевич</t>
  </si>
  <si>
    <t>Полиенко Наталья Николаевна</t>
  </si>
  <si>
    <t>Сериков Николай Владиславович</t>
  </si>
  <si>
    <t>Живицкий Александр Юрьевич</t>
  </si>
  <si>
    <t>Вострецова Татьяна Александровна</t>
  </si>
  <si>
    <t>Королева Анна Ростиславовна</t>
  </si>
  <si>
    <t>Юдин Вячеслав Юрьевич</t>
  </si>
  <si>
    <t>Вылегжанина Татьяна Андреевна</t>
  </si>
  <si>
    <t>Кизиляев Дмитрий Викторович</t>
  </si>
  <si>
    <t>Кизиляева Екатерина Юрьевна</t>
  </si>
  <si>
    <t>Николаева Ксения Вячеславовна</t>
  </si>
  <si>
    <t>Табурянский Олег Ярославович</t>
  </si>
  <si>
    <t>Трубач Дмитрий Романович</t>
  </si>
  <si>
    <t>дата приказа</t>
  </si>
  <si>
    <t>присвоение</t>
  </si>
  <si>
    <t>79-нг</t>
  </si>
  <si>
    <t>17-нг</t>
  </si>
  <si>
    <t>909-р</t>
  </si>
  <si>
    <t>-</t>
  </si>
  <si>
    <t>А-7</t>
  </si>
  <si>
    <t>Бабич Дмитрий Владимирович</t>
  </si>
  <si>
    <t>Венская Анастасия Васильевна</t>
  </si>
  <si>
    <t>Ермакова Ирина Сергеевна</t>
  </si>
  <si>
    <t>Чанышева Амина Фанисовна</t>
  </si>
  <si>
    <t>05-д</t>
  </si>
  <si>
    <t>4-18</t>
  </si>
  <si>
    <t>6-14</t>
  </si>
  <si>
    <t>ССРК</t>
  </si>
  <si>
    <t>Андреев Михаил Александрович</t>
  </si>
  <si>
    <t>Евстропов Георгий Дмитриевич</t>
  </si>
  <si>
    <t>Еличева Елена Николаевна</t>
  </si>
  <si>
    <t>Макаров Федор Максимович</t>
  </si>
  <si>
    <t>Сидоров Артем Владимирович</t>
  </si>
  <si>
    <t>Терехов Михаил Юрьевич</t>
  </si>
  <si>
    <t>Яковчук Владислав Петрович</t>
  </si>
  <si>
    <t>89-р</t>
  </si>
  <si>
    <t>Падорин Иван Константинович</t>
  </si>
  <si>
    <t>130-р</t>
  </si>
  <si>
    <t>Пономарева Светлана Владимировна</t>
  </si>
  <si>
    <t>08-д</t>
  </si>
  <si>
    <t>Баевская Марина Павловна</t>
  </si>
  <si>
    <t>дистанции на средствах передвижения (кони)</t>
  </si>
  <si>
    <t>Генина Тамара Евгеньевна</t>
  </si>
  <si>
    <t>Доманчук Любовь Германовна</t>
  </si>
  <si>
    <t>Иевлев Сергей Владимирович</t>
  </si>
  <si>
    <t>Иевлева Галина Васильевна</t>
  </si>
  <si>
    <t>Ионочкин Алексей Александрович</t>
  </si>
  <si>
    <t>Ионочкина Ирина Владимировна</t>
  </si>
  <si>
    <t>Наумова Олеся Николаевна</t>
  </si>
  <si>
    <t>Оберг Виктория Константиновна</t>
  </si>
  <si>
    <t>Певнева Марина Викторовна</t>
  </si>
  <si>
    <t>Турлыгина Ирина Юрьевна</t>
  </si>
  <si>
    <t>Фомина Анна Олеговна</t>
  </si>
  <si>
    <t>140-р</t>
  </si>
  <si>
    <t>Буриков Максим Сергеевич</t>
  </si>
  <si>
    <t>дистанция - парусная</t>
  </si>
  <si>
    <t>Суворова Екатерина Ильинична</t>
  </si>
  <si>
    <t>Адуев Леонид Витальевич</t>
  </si>
  <si>
    <t>Илюхин Сергей Сергеевич</t>
  </si>
  <si>
    <t>Карпов Дмитрий Валерьевич</t>
  </si>
  <si>
    <t>Кривоносова Кристина Владимировна</t>
  </si>
  <si>
    <t>Кузнецов Алексей Владимирович</t>
  </si>
  <si>
    <t>Кузнецов Сергей Андреевич</t>
  </si>
  <si>
    <t>Лисова Татьяна Павловна</t>
  </si>
  <si>
    <t>Уколова Ольга Сергеевна</t>
  </si>
  <si>
    <t>Чумаченко Сергей Валерьевич</t>
  </si>
  <si>
    <t>Корнев Илья Валентинович</t>
  </si>
  <si>
    <t>маршруты</t>
  </si>
  <si>
    <t>Корнева Мария Ильинична</t>
  </si>
  <si>
    <t>Андрюшин Андрей Андреевич</t>
  </si>
  <si>
    <t>Барышков Юрий Сергеевич</t>
  </si>
  <si>
    <t>Буль Полина Михайловна</t>
  </si>
  <si>
    <t>Виноградов Михаил Николаевич</t>
  </si>
  <si>
    <t>Витчак Дмитрий Николаевич</t>
  </si>
  <si>
    <t>Голиков Виктор Иванович</t>
  </si>
  <si>
    <t>Гурин Павел Александрович</t>
  </si>
  <si>
    <t>Дмитриев Павел Сергеевич</t>
  </si>
  <si>
    <t>Долгов Сергей Витальевич</t>
  </si>
  <si>
    <t>Ефремов Роман Владимирович</t>
  </si>
  <si>
    <t>Загашев Михаил Викторович</t>
  </si>
  <si>
    <t>Казакова Ольга Вадимовна</t>
  </si>
  <si>
    <t>Короленко Сергей Юрьевич</t>
  </si>
  <si>
    <t>Крикун Александр Артемович</t>
  </si>
  <si>
    <t>Лазарев Владимир Федорович</t>
  </si>
  <si>
    <t>Любимов Михаил Константинович</t>
  </si>
  <si>
    <t>Малина Даниил Евгеньевич</t>
  </si>
  <si>
    <t>Малыгина Елена Владимировна</t>
  </si>
  <si>
    <t>Мещерякова Ирина Евгеньевна</t>
  </si>
  <si>
    <t>Морозова Алёна Борисовна</t>
  </si>
  <si>
    <t>Пестова Дарья Юрьевна</t>
  </si>
  <si>
    <t>Петрова Любовь Игоревна</t>
  </si>
  <si>
    <t>Попов Александр Андреевич</t>
  </si>
  <si>
    <t>Попов Антон Игоревич</t>
  </si>
  <si>
    <t>Попова Елизавета Андреевна</t>
  </si>
  <si>
    <t>Профе Павел Викторович</t>
  </si>
  <si>
    <t>Пушкина Наталья Сергеевна</t>
  </si>
  <si>
    <t>Сахно Дарья Евгеньевна</t>
  </si>
  <si>
    <t>Чеснокова Дарья Евгеньевна</t>
  </si>
  <si>
    <t>Благово Владимир Владимирович</t>
  </si>
  <si>
    <t>Голубев Константин Александрович</t>
  </si>
  <si>
    <t>Михайлов Борис Алексеевич</t>
  </si>
  <si>
    <t>Якушенок Владимир Александрович</t>
  </si>
  <si>
    <t>А-9</t>
  </si>
  <si>
    <t>Брочковский Евгений Александрович</t>
  </si>
  <si>
    <t>Литвинцева Анна Викторовна</t>
  </si>
  <si>
    <t>185-р</t>
  </si>
  <si>
    <t>судейство</t>
  </si>
  <si>
    <t>секретариат, информация</t>
  </si>
  <si>
    <t>судейство, дистанции</t>
  </si>
  <si>
    <t>Специализация</t>
  </si>
  <si>
    <t>89 нг</t>
  </si>
  <si>
    <t>125 нг</t>
  </si>
  <si>
    <t>39 нг</t>
  </si>
  <si>
    <t>маршрут</t>
  </si>
  <si>
    <t>374-р</t>
  </si>
  <si>
    <t>Лапина Мария Александровна</t>
  </si>
  <si>
    <t>15-д</t>
  </si>
  <si>
    <t>09-д</t>
  </si>
  <si>
    <t>14-д</t>
  </si>
  <si>
    <t>Архипова Алена Сергеевна</t>
  </si>
  <si>
    <t>22-д</t>
  </si>
  <si>
    <t>Дата окончания действия категории</t>
  </si>
  <si>
    <t>год рожд.</t>
  </si>
  <si>
    <t>возраст</t>
  </si>
  <si>
    <t>1994</t>
  </si>
  <si>
    <t>1987</t>
  </si>
  <si>
    <t>1969</t>
  </si>
  <si>
    <t>19-д</t>
  </si>
  <si>
    <t>подтв.</t>
  </si>
  <si>
    <t>присв.</t>
  </si>
  <si>
    <t>03-д</t>
  </si>
  <si>
    <t>45-р</t>
  </si>
  <si>
    <t>Арефьев Даниил Валерьевич</t>
  </si>
  <si>
    <t>115-р</t>
  </si>
  <si>
    <t>Баширова Лариса Викторовна</t>
  </si>
  <si>
    <t>Галеев Руслан Искандерович</t>
  </si>
  <si>
    <t>Гусаков Сергей Владимирович</t>
  </si>
  <si>
    <t>Жуков Владислав Сергеевич</t>
  </si>
  <si>
    <t>Зимодро Юрий Анатольевич</t>
  </si>
  <si>
    <t>Иошин Савелий Андреевич</t>
  </si>
  <si>
    <t>Климочкин Кирилл Владимирович</t>
  </si>
  <si>
    <t>Кондратьева Алина Сергеевна</t>
  </si>
  <si>
    <t>Корячкин Александр Юрьевич</t>
  </si>
  <si>
    <t>Куделич Мария Владиславович</t>
  </si>
  <si>
    <t>Меркушкин Кирилл Дмитриевич</t>
  </si>
  <si>
    <t>Мухин Александр Вячеславович</t>
  </si>
  <si>
    <t>Никотина Алина Дмитриевна</t>
  </si>
  <si>
    <t>Новожилов Ярослав Станиславович</t>
  </si>
  <si>
    <t>Подлевских Александра Никитична</t>
  </si>
  <si>
    <t>Рогачёв Юрий Валериевич</t>
  </si>
  <si>
    <t>Тягур Игорь Юлианович</t>
  </si>
  <si>
    <t>Утенков Роман Сергеевич</t>
  </si>
  <si>
    <t>Федоров Николай Васильевич</t>
  </si>
  <si>
    <t>Шувалова Дарина Геннадьевна</t>
  </si>
  <si>
    <t>Бажанов Владислав Васильевич</t>
  </si>
  <si>
    <t>Муравьев Алексей Васильевич</t>
  </si>
  <si>
    <t>Федотова Евгения Андреевна</t>
  </si>
  <si>
    <t>Мамонова Наталья Романовна</t>
  </si>
  <si>
    <t>262-р</t>
  </si>
  <si>
    <t>Галеев Искандер Альбертович</t>
  </si>
  <si>
    <t>153-р</t>
  </si>
  <si>
    <t>Крупный Егор Владимирович</t>
  </si>
  <si>
    <t>Костылев Юрий Сергеевича</t>
  </si>
  <si>
    <t>110-нг</t>
  </si>
  <si>
    <t>Попов Юрий Анатольевич</t>
  </si>
  <si>
    <t>35-р</t>
  </si>
  <si>
    <t>06-д</t>
  </si>
  <si>
    <t>07-д</t>
  </si>
  <si>
    <t>10-д</t>
  </si>
  <si>
    <t>Костылев Юрий Сергеевич</t>
  </si>
  <si>
    <t>северная ходьба</t>
  </si>
  <si>
    <t>528-р</t>
  </si>
  <si>
    <t>Григорьева Валентина Николаевна</t>
  </si>
  <si>
    <t xml:space="preserve">Дорогинский Станислав Вячеславович </t>
  </si>
  <si>
    <t>569-р</t>
  </si>
  <si>
    <t xml:space="preserve">Кузнецова Анна Алексеевна </t>
  </si>
  <si>
    <t xml:space="preserve">Лобов Валерий Александрович </t>
  </si>
  <si>
    <t xml:space="preserve">Рыдлева Елена Валентиновна </t>
  </si>
  <si>
    <t xml:space="preserve">Спирин Кирилл Владимирович </t>
  </si>
  <si>
    <t>Колпино</t>
  </si>
  <si>
    <t>Красногвардеец</t>
  </si>
  <si>
    <t>Выборгский</t>
  </si>
  <si>
    <t>Невский</t>
  </si>
  <si>
    <t>Калининский</t>
  </si>
  <si>
    <t>сам</t>
  </si>
  <si>
    <t>СДЮСШОР</t>
  </si>
  <si>
    <t>Приморский</t>
  </si>
  <si>
    <t>136 нг</t>
  </si>
  <si>
    <t>откуда</t>
  </si>
  <si>
    <t>книжки</t>
  </si>
  <si>
    <t>ЕА</t>
  </si>
  <si>
    <t>Красносельский</t>
  </si>
  <si>
    <t>Колоскова</t>
  </si>
  <si>
    <t>Новиков</t>
  </si>
  <si>
    <t>Красногвардеец, СДЮСШОР</t>
  </si>
  <si>
    <t>Комарова</t>
  </si>
  <si>
    <t>дистанции пешеходные, маршруты</t>
  </si>
  <si>
    <t>разное</t>
  </si>
  <si>
    <t>95-р</t>
  </si>
  <si>
    <t>Акушевич Никита Владимирович</t>
  </si>
  <si>
    <t>Васильев Владислав Валентинович</t>
  </si>
  <si>
    <t>Горелик Станислав Александрович</t>
  </si>
  <si>
    <t>Гуренко Ольга Юрьевна</t>
  </si>
  <si>
    <t>Королькова Евгения Сергеевна</t>
  </si>
  <si>
    <t>Кузьминых Алексей Сергеевич</t>
  </si>
  <si>
    <t>Магунов Владимир Юрьевич</t>
  </si>
  <si>
    <t>Миллер Елена Евгеньевна</t>
  </si>
  <si>
    <t>Самохин Роман Владимирович</t>
  </si>
  <si>
    <t>Сивожелезов Дмитрий Игоревич</t>
  </si>
  <si>
    <t>Смирнов Денис Николаевич</t>
  </si>
  <si>
    <t>Смирнова Ольга Викторовна</t>
  </si>
  <si>
    <t>Талашенко Ольга Олеговна</t>
  </si>
  <si>
    <t>Штейнварг Алексей Владимирович</t>
  </si>
  <si>
    <t>Я</t>
  </si>
  <si>
    <t>Фрунзенский</t>
  </si>
  <si>
    <t>ИТМО</t>
  </si>
  <si>
    <t>На руках</t>
  </si>
  <si>
    <t xml:space="preserve"> в ИТМО</t>
  </si>
  <si>
    <t>ПКТ</t>
  </si>
  <si>
    <t>в ИТМО</t>
  </si>
  <si>
    <t>Нет данных</t>
  </si>
  <si>
    <t>Соловьев</t>
  </si>
  <si>
    <t>дистанции</t>
  </si>
  <si>
    <t>2-АМ</t>
  </si>
  <si>
    <t>Ильясова Нурания Азаматовна</t>
  </si>
  <si>
    <t>ОД-186</t>
  </si>
  <si>
    <t>умер</t>
  </si>
  <si>
    <t>11-д</t>
  </si>
  <si>
    <t>Провидошина Елена Борисовна</t>
  </si>
  <si>
    <t>Провидошина Мария Борисовна</t>
  </si>
  <si>
    <t>325-р</t>
  </si>
  <si>
    <t>694-р</t>
  </si>
  <si>
    <t>18-д</t>
  </si>
  <si>
    <t xml:space="preserve">Профе Диана Викторовна </t>
  </si>
  <si>
    <t>Яковлев Василий Владимирович</t>
  </si>
  <si>
    <t xml:space="preserve">Соколова Евгения Михайловна </t>
  </si>
  <si>
    <t xml:space="preserve">Винчегов Владимир Игоревич </t>
  </si>
  <si>
    <t xml:space="preserve">Костенкова Александра Сергеевна </t>
  </si>
  <si>
    <t>Таратенко Юлия Вадимовна</t>
  </si>
  <si>
    <t>Попова Елизавета Андреевна 2</t>
  </si>
  <si>
    <t xml:space="preserve">Ярусова Анна Александровна </t>
  </si>
  <si>
    <t xml:space="preserve">Фахриева Евгения Артуровна </t>
  </si>
  <si>
    <t xml:space="preserve">Хисамова Гузель Ильдаровна </t>
  </si>
  <si>
    <t xml:space="preserve">Кубрачков Алексей Дмитриевич </t>
  </si>
  <si>
    <t>252-р</t>
  </si>
  <si>
    <t>978-р</t>
  </si>
  <si>
    <t>5-м</t>
  </si>
  <si>
    <t>2-м</t>
  </si>
  <si>
    <t>4-м</t>
  </si>
  <si>
    <t>3-м</t>
  </si>
  <si>
    <t>А-18</t>
  </si>
  <si>
    <t>02-д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</si>
</sst>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7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8" borderId="0" xfId="0" applyFill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4" fontId="3" fillId="3" borderId="1" xfId="2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9" fillId="3" borderId="1" xfId="0" applyFont="1" applyFill="1" applyBorder="1"/>
    <xf numFmtId="0" fontId="3" fillId="3" borderId="0" xfId="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3" borderId="1" xfId="2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%20&#1057;&#1059;&#1044;&#1068;&#1048;%20-20/&#1073;&#1072;&#1079;&#1072;%20&#1089;&#1091;&#1076;&#1077;&#1081;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Downloads/&#1056;&#1077;&#1077;&#1089;&#1090;&#1088;-&#1089;&#1091;&#1076;&#1100;&#1080;%20&#1084;&#1072;&#1081;%202020%20&#1086;&#1090;%20&#1040;&#1042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 t="str">
            <v>Александрович Диана Владимировна</v>
          </cell>
          <cell r="C5" t="str">
            <v>СС3К</v>
          </cell>
          <cell r="D5" t="str">
            <v>Санкт-Петербург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Алтыбаев Максим Эдуардович</v>
          </cell>
          <cell r="C6" t="e">
            <v>#N/A</v>
          </cell>
          <cell r="D6" t="str">
            <v>Ленинградская область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Архипова Алена Сергеевна</v>
          </cell>
          <cell r="C7" t="str">
            <v>СС2К</v>
          </cell>
          <cell r="D7" t="str">
            <v>Санкт-Петербург</v>
          </cell>
          <cell r="E7">
            <v>6</v>
          </cell>
          <cell r="F7">
            <v>6</v>
          </cell>
          <cell r="G7">
            <v>0</v>
          </cell>
        </row>
        <row r="8">
          <cell r="B8" t="str">
            <v>Бабичев Виктор Александрович</v>
          </cell>
          <cell r="C8" t="str">
            <v>СС2К</v>
          </cell>
          <cell r="D8" t="str">
            <v>Санкт-Петербург</v>
          </cell>
          <cell r="E8">
            <v>23</v>
          </cell>
          <cell r="F8">
            <v>24</v>
          </cell>
          <cell r="G8">
            <v>0</v>
          </cell>
        </row>
        <row r="9">
          <cell r="B9" t="str">
            <v>Бабичева Елена Андреевна</v>
          </cell>
          <cell r="C9" t="str">
            <v>СС1К</v>
          </cell>
          <cell r="D9" t="str">
            <v>Санкт-Петербург</v>
          </cell>
          <cell r="E9">
            <v>108</v>
          </cell>
          <cell r="F9">
            <v>108</v>
          </cell>
          <cell r="G9">
            <v>0</v>
          </cell>
        </row>
        <row r="10">
          <cell r="B10" t="str">
            <v>Бахтина Ирина Леонидовна</v>
          </cell>
          <cell r="C10" t="str">
            <v>СС1К</v>
          </cell>
          <cell r="D10" t="str">
            <v>Санкт-Петербург</v>
          </cell>
          <cell r="E10">
            <v>35</v>
          </cell>
          <cell r="F10">
            <v>35</v>
          </cell>
          <cell r="G10" t="str">
            <v>Старший судья этапа</v>
          </cell>
        </row>
        <row r="11">
          <cell r="B11" t="str">
            <v>Белякова Анастасия Вячеславовна</v>
          </cell>
          <cell r="C11" t="str">
            <v>СС1К</v>
          </cell>
          <cell r="D11" t="str">
            <v>Санкт-Петербург</v>
          </cell>
          <cell r="E11">
            <v>178</v>
          </cell>
          <cell r="F11">
            <v>178</v>
          </cell>
          <cell r="G11" t="str">
            <v>Главный секретарь</v>
          </cell>
        </row>
        <row r="12">
          <cell r="B12" t="str">
            <v>Бобков Андрей Александрович</v>
          </cell>
          <cell r="C12" t="str">
            <v>СС2К</v>
          </cell>
          <cell r="D12" t="str">
            <v>Санкт-Петербург</v>
          </cell>
          <cell r="E12">
            <v>37</v>
          </cell>
          <cell r="F12">
            <v>38</v>
          </cell>
          <cell r="G12">
            <v>0</v>
          </cell>
        </row>
        <row r="13">
          <cell r="B13" t="str">
            <v>Богатова Анна Игоревна</v>
          </cell>
          <cell r="C13" t="str">
            <v>СС1К</v>
          </cell>
          <cell r="D13" t="str">
            <v>Санкт-Петербург</v>
          </cell>
          <cell r="E13">
            <v>89</v>
          </cell>
          <cell r="F13">
            <v>91</v>
          </cell>
          <cell r="G13" t="str">
            <v>Заместитель главного судьи по судейству</v>
          </cell>
        </row>
        <row r="14">
          <cell r="B14" t="str">
            <v>Валяева Елена Константиновна</v>
          </cell>
          <cell r="C14" t="str">
            <v>СС1К</v>
          </cell>
          <cell r="D14" t="str">
            <v>Санкт-Петербург</v>
          </cell>
          <cell r="E14">
            <v>20</v>
          </cell>
          <cell r="F14">
            <v>20</v>
          </cell>
          <cell r="G14">
            <v>0</v>
          </cell>
        </row>
        <row r="15">
          <cell r="B15" t="str">
            <v>Василенко Оксана Юрьевна</v>
          </cell>
          <cell r="C15" t="str">
            <v>СС3К</v>
          </cell>
          <cell r="D15" t="str">
            <v>Санкт-Петербург</v>
          </cell>
          <cell r="E15">
            <v>26</v>
          </cell>
          <cell r="F15">
            <v>0</v>
          </cell>
          <cell r="G15">
            <v>0</v>
          </cell>
        </row>
        <row r="16">
          <cell r="B16" t="str">
            <v>Васильев Александр Дмитриевич</v>
          </cell>
          <cell r="C16" t="str">
            <v>СС3К</v>
          </cell>
          <cell r="D16" t="str">
            <v>Ленинградская область</v>
          </cell>
          <cell r="E16">
            <v>11</v>
          </cell>
          <cell r="F16">
            <v>0</v>
          </cell>
          <cell r="G16">
            <v>0</v>
          </cell>
        </row>
        <row r="17">
          <cell r="B17" t="str">
            <v>Вострецов Александр Олегович</v>
          </cell>
          <cell r="C17" t="str">
            <v>СС2К</v>
          </cell>
          <cell r="D17" t="str">
            <v>Санкт-Петербург</v>
          </cell>
          <cell r="E17">
            <v>36</v>
          </cell>
          <cell r="F17">
            <v>36</v>
          </cell>
          <cell r="G17">
            <v>0</v>
          </cell>
        </row>
        <row r="18">
          <cell r="B18" t="str">
            <v>Вострецов Лев Александрович</v>
          </cell>
          <cell r="C18" t="str">
            <v>СС3К</v>
          </cell>
          <cell r="D18" t="str">
            <v>Санкт-Петербург</v>
          </cell>
          <cell r="E18">
            <v>5</v>
          </cell>
          <cell r="F18">
            <v>0</v>
          </cell>
          <cell r="G18">
            <v>0</v>
          </cell>
        </row>
        <row r="19">
          <cell r="B19" t="str">
            <v>Вылегжанина Татьяна Андреевна</v>
          </cell>
          <cell r="C19" t="str">
            <v>СС2К</v>
          </cell>
          <cell r="D19" t="str">
            <v>Санкт-Петербург</v>
          </cell>
          <cell r="E19">
            <v>63</v>
          </cell>
          <cell r="F19">
            <v>12</v>
          </cell>
          <cell r="G19" t="str">
            <v>Судья секретарь</v>
          </cell>
        </row>
        <row r="20">
          <cell r="B20" t="str">
            <v>Гаевская Анастасия Александровна</v>
          </cell>
          <cell r="C20" t="str">
            <v>СС3К</v>
          </cell>
          <cell r="D20" t="str">
            <v>Санкт-Петербург</v>
          </cell>
          <cell r="E20">
            <v>5</v>
          </cell>
          <cell r="F20">
            <v>0</v>
          </cell>
          <cell r="G20">
            <v>0</v>
          </cell>
        </row>
        <row r="21">
          <cell r="B21" t="str">
            <v>Горев Даниил Владимирович</v>
          </cell>
          <cell r="C21" t="str">
            <v>СС3К</v>
          </cell>
          <cell r="D21" t="str">
            <v>Санкт-Петербург</v>
          </cell>
          <cell r="E21">
            <v>10</v>
          </cell>
          <cell r="F21">
            <v>0</v>
          </cell>
          <cell r="G21">
            <v>0</v>
          </cell>
        </row>
        <row r="22">
          <cell r="B22" t="str">
            <v>Демина Анастасия Алексеевна</v>
          </cell>
          <cell r="C22" t="str">
            <v>СС3К</v>
          </cell>
          <cell r="D22" t="str">
            <v>Санкт-Петербург</v>
          </cell>
          <cell r="E22">
            <v>35</v>
          </cell>
          <cell r="F22">
            <v>0</v>
          </cell>
          <cell r="G22">
            <v>0</v>
          </cell>
        </row>
        <row r="23">
          <cell r="B23" t="str">
            <v>Дзык Михаил Иванович</v>
          </cell>
          <cell r="C23" t="str">
            <v>СС2К</v>
          </cell>
          <cell r="D23" t="str">
            <v>Санкт-Петербург</v>
          </cell>
          <cell r="E23">
            <v>6</v>
          </cell>
          <cell r="F23">
            <v>6</v>
          </cell>
          <cell r="G23">
            <v>0</v>
          </cell>
        </row>
        <row r="24">
          <cell r="B24" t="str">
            <v>Дмитриева Елена Германовна</v>
          </cell>
          <cell r="C24" t="str">
            <v>СС2К</v>
          </cell>
          <cell r="D24" t="str">
            <v>Санкт-Петербург</v>
          </cell>
          <cell r="E24">
            <v>20</v>
          </cell>
          <cell r="F24">
            <v>20</v>
          </cell>
          <cell r="G24">
            <v>0</v>
          </cell>
        </row>
        <row r="25">
          <cell r="B25" t="str">
            <v>Егорова Екатерина Андреевна</v>
          </cell>
          <cell r="C25" t="str">
            <v>СС2К</v>
          </cell>
          <cell r="D25" t="str">
            <v>Санкт-Петербург</v>
          </cell>
          <cell r="E25">
            <v>12</v>
          </cell>
          <cell r="F25">
            <v>12</v>
          </cell>
          <cell r="G25">
            <v>0</v>
          </cell>
        </row>
        <row r="26">
          <cell r="B26" t="str">
            <v>Егорова Мария Викторовна</v>
          </cell>
          <cell r="C26" t="str">
            <v>ССВК</v>
          </cell>
          <cell r="D26" t="str">
            <v>Санкт-Петербург</v>
          </cell>
          <cell r="E26">
            <v>0</v>
          </cell>
          <cell r="F26">
            <v>40</v>
          </cell>
          <cell r="G26">
            <v>0</v>
          </cell>
        </row>
        <row r="27">
          <cell r="B27" t="str">
            <v>Зобова Валерия Александровна</v>
          </cell>
          <cell r="C27" t="str">
            <v>СС3К</v>
          </cell>
          <cell r="D27" t="str">
            <v>Санкт-Петербург</v>
          </cell>
          <cell r="E27">
            <v>9</v>
          </cell>
          <cell r="F27">
            <v>0</v>
          </cell>
          <cell r="G27">
            <v>0</v>
          </cell>
        </row>
        <row r="28">
          <cell r="B28" t="str">
            <v>Зуева Инна Владимировна</v>
          </cell>
          <cell r="C28" t="str">
            <v>СС2К</v>
          </cell>
          <cell r="D28" t="str">
            <v>Санкт-Петербург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Иванов Александр Николаевич</v>
          </cell>
          <cell r="C29" t="str">
            <v>СС2К</v>
          </cell>
          <cell r="D29" t="str">
            <v>Санкт-Петербург</v>
          </cell>
          <cell r="E29">
            <v>19</v>
          </cell>
          <cell r="F29">
            <v>20</v>
          </cell>
          <cell r="G29">
            <v>0</v>
          </cell>
        </row>
        <row r="30">
          <cell r="B30" t="str">
            <v>Кашин Юрий Витальевич</v>
          </cell>
          <cell r="C30" t="str">
            <v>СС3К</v>
          </cell>
          <cell r="D30" t="str">
            <v>Санкт-Петербург</v>
          </cell>
          <cell r="E30">
            <v>9</v>
          </cell>
          <cell r="F30">
            <v>0</v>
          </cell>
          <cell r="G30">
            <v>0</v>
          </cell>
        </row>
        <row r="31">
          <cell r="B31" t="str">
            <v>Кизиляева Екатерина Юрьевна</v>
          </cell>
          <cell r="C31" t="str">
            <v>СС3К</v>
          </cell>
          <cell r="D31" t="str">
            <v>Санкт-Петербург</v>
          </cell>
          <cell r="E31">
            <v>5</v>
          </cell>
          <cell r="F31">
            <v>0</v>
          </cell>
          <cell r="G31">
            <v>0</v>
          </cell>
        </row>
        <row r="32">
          <cell r="B32" t="str">
            <v>Киреев Роман Юрьевич</v>
          </cell>
          <cell r="C32" t="str">
            <v>СС2К</v>
          </cell>
          <cell r="D32" t="str">
            <v>Санкт-Петербург</v>
          </cell>
          <cell r="E32">
            <v>8</v>
          </cell>
          <cell r="F32">
            <v>8</v>
          </cell>
          <cell r="G32">
            <v>0</v>
          </cell>
        </row>
        <row r="33">
          <cell r="B33" t="str">
            <v>Ковзель Виктор Егорович</v>
          </cell>
          <cell r="C33" t="str">
            <v>СС2К</v>
          </cell>
          <cell r="D33" t="str">
            <v>Санкт-Петербург</v>
          </cell>
          <cell r="E33">
            <v>72</v>
          </cell>
          <cell r="F33">
            <v>72</v>
          </cell>
          <cell r="G33">
            <v>0</v>
          </cell>
        </row>
        <row r="34">
          <cell r="B34" t="str">
            <v>Ковзель Елена Генриховна</v>
          </cell>
          <cell r="C34" t="str">
            <v>СС1К</v>
          </cell>
          <cell r="D34" t="str">
            <v>Санкт-Петербург</v>
          </cell>
          <cell r="E34">
            <v>72</v>
          </cell>
          <cell r="F34">
            <v>72</v>
          </cell>
          <cell r="G34">
            <v>0</v>
          </cell>
        </row>
        <row r="35">
          <cell r="B35" t="str">
            <v>Колобкова Алёна Викторовна</v>
          </cell>
          <cell r="C35" t="str">
            <v>СС2К</v>
          </cell>
          <cell r="D35" t="str">
            <v>Санкт-Петербург</v>
          </cell>
          <cell r="E35">
            <v>39</v>
          </cell>
          <cell r="F35">
            <v>40</v>
          </cell>
          <cell r="G35" t="str">
            <v>Начальник дистанции</v>
          </cell>
        </row>
        <row r="36">
          <cell r="B36" t="str">
            <v>Комарова Инна Николаевна</v>
          </cell>
          <cell r="C36" t="str">
            <v>СС1К</v>
          </cell>
          <cell r="D36" t="str">
            <v>Санкт-Петербург</v>
          </cell>
          <cell r="E36">
            <v>116</v>
          </cell>
          <cell r="F36">
            <v>95</v>
          </cell>
          <cell r="G36">
            <v>0</v>
          </cell>
        </row>
        <row r="37">
          <cell r="B37" t="str">
            <v>Королев Илья Ростиславович</v>
          </cell>
          <cell r="C37" t="str">
            <v>-</v>
          </cell>
          <cell r="D37" t="str">
            <v>Санкт-Петербург</v>
          </cell>
          <cell r="E37">
            <v>12</v>
          </cell>
          <cell r="F37">
            <v>12</v>
          </cell>
          <cell r="G37">
            <v>0</v>
          </cell>
        </row>
        <row r="38">
          <cell r="B38" t="str">
            <v>Королева Алина Андреевна</v>
          </cell>
          <cell r="C38" t="str">
            <v>СС3К</v>
          </cell>
          <cell r="D38" t="str">
            <v>Санкт-Петербург</v>
          </cell>
          <cell r="E38">
            <v>23</v>
          </cell>
          <cell r="F38">
            <v>0</v>
          </cell>
          <cell r="G38" t="str">
            <v>Судья при участниках</v>
          </cell>
        </row>
        <row r="39">
          <cell r="B39" t="str">
            <v>Косоруков Фёдор Дмитриевич</v>
          </cell>
          <cell r="C39" t="e">
            <v>#N/A</v>
          </cell>
          <cell r="D39" t="str">
            <v>Саратовская область</v>
          </cell>
          <cell r="E39">
            <v>9</v>
          </cell>
          <cell r="F39">
            <v>0</v>
          </cell>
          <cell r="G39">
            <v>0</v>
          </cell>
        </row>
        <row r="40">
          <cell r="B40" t="str">
            <v>Кошаровская Евгения Ивановна</v>
          </cell>
          <cell r="C40" t="str">
            <v>СС2К</v>
          </cell>
          <cell r="D40" t="str">
            <v>Санкт-Петербург</v>
          </cell>
          <cell r="E40">
            <v>43</v>
          </cell>
          <cell r="F40">
            <v>44</v>
          </cell>
          <cell r="G40">
            <v>0</v>
          </cell>
        </row>
        <row r="41">
          <cell r="B41" t="str">
            <v>Курбатов Макар Николаевич</v>
          </cell>
          <cell r="C41" t="str">
            <v>СС3К</v>
          </cell>
          <cell r="D41" t="str">
            <v>Санкт-Петербург</v>
          </cell>
          <cell r="E41">
            <v>19</v>
          </cell>
          <cell r="F41">
            <v>0</v>
          </cell>
          <cell r="G41" t="str">
            <v>Судья-страховщик</v>
          </cell>
        </row>
        <row r="42">
          <cell r="B42" t="str">
            <v>Кушнер Владимир Анатольевич</v>
          </cell>
          <cell r="C42" t="str">
            <v>СС1К</v>
          </cell>
          <cell r="D42" t="str">
            <v>Санкт-Петербург</v>
          </cell>
          <cell r="E42">
            <v>60</v>
          </cell>
          <cell r="F42">
            <v>38</v>
          </cell>
          <cell r="G42">
            <v>0</v>
          </cell>
        </row>
        <row r="43">
          <cell r="B43" t="str">
            <v>Лапина Мария Александровна</v>
          </cell>
          <cell r="C43" t="str">
            <v>СС1К</v>
          </cell>
          <cell r="D43" t="str">
            <v>Санкт-Петербург</v>
          </cell>
          <cell r="E43">
            <v>178</v>
          </cell>
          <cell r="F43">
            <v>178</v>
          </cell>
          <cell r="G43" t="str">
            <v>Заместитель главного секретаря</v>
          </cell>
        </row>
        <row r="44">
          <cell r="B44" t="str">
            <v>Лапшина Елизавета Викторовна</v>
          </cell>
          <cell r="C44" t="str">
            <v>СС2К</v>
          </cell>
          <cell r="D44" t="str">
            <v>Санкт-Петербург</v>
          </cell>
          <cell r="E44">
            <v>64</v>
          </cell>
          <cell r="F44">
            <v>52</v>
          </cell>
          <cell r="G44">
            <v>0</v>
          </cell>
        </row>
        <row r="45">
          <cell r="B45" t="str">
            <v>Легкобыт Николай Владимирович</v>
          </cell>
          <cell r="C45" t="str">
            <v>СС2К</v>
          </cell>
          <cell r="D45" t="str">
            <v>Санкт-Петербург</v>
          </cell>
          <cell r="E45">
            <v>31</v>
          </cell>
          <cell r="F45">
            <v>32</v>
          </cell>
          <cell r="G45">
            <v>0</v>
          </cell>
        </row>
        <row r="46">
          <cell r="B46" t="str">
            <v>Леонов Максим Александрович</v>
          </cell>
          <cell r="C46" t="str">
            <v>-</v>
          </cell>
          <cell r="D46" t="str">
            <v>Санкт-Петербург</v>
          </cell>
          <cell r="E46">
            <v>6</v>
          </cell>
          <cell r="F46">
            <v>0</v>
          </cell>
          <cell r="G46">
            <v>0</v>
          </cell>
        </row>
        <row r="47">
          <cell r="B47" t="str">
            <v>Литау Валерия денисовна</v>
          </cell>
          <cell r="C47" t="str">
            <v>СС3К</v>
          </cell>
          <cell r="D47" t="str">
            <v>Санкт-Петербург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Макаров Федор Максимович</v>
          </cell>
          <cell r="C48" t="str">
            <v>СС3К</v>
          </cell>
          <cell r="D48" t="str">
            <v>Санкт-Петербург</v>
          </cell>
          <cell r="E48">
            <v>18</v>
          </cell>
          <cell r="F48">
            <v>0</v>
          </cell>
          <cell r="G48">
            <v>0</v>
          </cell>
        </row>
        <row r="49">
          <cell r="B49" t="str">
            <v>Макейкина Людмила Геннадьевна</v>
          </cell>
          <cell r="C49" t="str">
            <v>СС2К</v>
          </cell>
          <cell r="D49" t="str">
            <v>Санкт-Петербург</v>
          </cell>
          <cell r="E49">
            <v>56</v>
          </cell>
          <cell r="F49">
            <v>57</v>
          </cell>
          <cell r="G49">
            <v>0</v>
          </cell>
        </row>
        <row r="50">
          <cell r="B50" t="str">
            <v>Малкин Игорь Октябрьевич</v>
          </cell>
          <cell r="C50" t="e">
            <v>#N/A</v>
          </cell>
          <cell r="D50" t="str">
            <v>Псковская область</v>
          </cell>
          <cell r="E50">
            <v>50</v>
          </cell>
          <cell r="F50">
            <v>50</v>
          </cell>
          <cell r="G50">
            <v>0</v>
          </cell>
        </row>
        <row r="51">
          <cell r="B51" t="str">
            <v>Малкина Елена Анатольевна</v>
          </cell>
          <cell r="C51" t="e">
            <v>#N/A</v>
          </cell>
          <cell r="D51" t="str">
            <v>Псковская область</v>
          </cell>
          <cell r="E51">
            <v>24</v>
          </cell>
          <cell r="F51">
            <v>24</v>
          </cell>
          <cell r="G51">
            <v>0</v>
          </cell>
        </row>
        <row r="52">
          <cell r="B52" t="str">
            <v>Мацкевич Екатерина Сергеевна</v>
          </cell>
          <cell r="C52" t="str">
            <v>СС3К</v>
          </cell>
          <cell r="D52" t="str">
            <v>Санкт-Петербург</v>
          </cell>
          <cell r="E52">
            <v>9</v>
          </cell>
          <cell r="F52">
            <v>0</v>
          </cell>
          <cell r="G52">
            <v>0</v>
          </cell>
        </row>
        <row r="53">
          <cell r="B53" t="str">
            <v>Меньков Михаил Альбертович</v>
          </cell>
          <cell r="C53" t="str">
            <v>СС2К</v>
          </cell>
          <cell r="D53" t="str">
            <v>Санкт-Петербург</v>
          </cell>
          <cell r="E53">
            <v>24</v>
          </cell>
          <cell r="F53">
            <v>24</v>
          </cell>
          <cell r="G53">
            <v>0</v>
          </cell>
        </row>
        <row r="54">
          <cell r="B54" t="str">
            <v>Михайлов Александр Борисович</v>
          </cell>
          <cell r="C54" t="str">
            <v>СС1К</v>
          </cell>
          <cell r="D54" t="str">
            <v>Санкт-Петербург</v>
          </cell>
          <cell r="E54">
            <v>35</v>
          </cell>
          <cell r="F54">
            <v>36</v>
          </cell>
          <cell r="G54">
            <v>0</v>
          </cell>
        </row>
        <row r="55">
          <cell r="B55" t="str">
            <v>Можейко Ольга Олеговна</v>
          </cell>
          <cell r="C55" t="str">
            <v>СС1К</v>
          </cell>
          <cell r="D55" t="str">
            <v>Санкт-Петербург</v>
          </cell>
          <cell r="E55">
            <v>30</v>
          </cell>
          <cell r="F55">
            <v>30</v>
          </cell>
          <cell r="G55" t="str">
            <v>Судья-инспектор</v>
          </cell>
        </row>
        <row r="56">
          <cell r="B56" t="str">
            <v>Некипелов Кирилл Игоревич</v>
          </cell>
          <cell r="C56" t="str">
            <v>СС3К</v>
          </cell>
          <cell r="D56" t="str">
            <v>Санкт-Петербург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Новиков Александр Анатольевич</v>
          </cell>
          <cell r="C57" t="str">
            <v>СС1К</v>
          </cell>
          <cell r="D57" t="str">
            <v>Санкт-Петербург</v>
          </cell>
          <cell r="E57">
            <v>140</v>
          </cell>
          <cell r="F57">
            <v>140</v>
          </cell>
          <cell r="G57" t="str">
            <v>Главный судья</v>
          </cell>
        </row>
        <row r="58">
          <cell r="B58" t="str">
            <v>Опутников Алексей Леонидович</v>
          </cell>
          <cell r="C58" t="str">
            <v>ЮС</v>
          </cell>
          <cell r="D58" t="str">
            <v>Санкт-Петербург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Опутников Леонид Валерьевич</v>
          </cell>
          <cell r="C59" t="str">
            <v>СС1К</v>
          </cell>
          <cell r="D59" t="str">
            <v>Санкт-Петербург</v>
          </cell>
          <cell r="E59">
            <v>222</v>
          </cell>
          <cell r="F59">
            <v>222</v>
          </cell>
          <cell r="G59">
            <v>0</v>
          </cell>
        </row>
        <row r="60">
          <cell r="B60" t="str">
            <v>Опутникова Валентина Павловна</v>
          </cell>
          <cell r="C60" t="str">
            <v>СС1К</v>
          </cell>
          <cell r="D60" t="str">
            <v>Санкт-Петербург</v>
          </cell>
          <cell r="E60">
            <v>40</v>
          </cell>
          <cell r="F60">
            <v>40</v>
          </cell>
          <cell r="G60">
            <v>0</v>
          </cell>
        </row>
        <row r="61">
          <cell r="B61" t="str">
            <v>Ордынский Андрей Владимирович</v>
          </cell>
          <cell r="C61" t="str">
            <v>СС3К</v>
          </cell>
          <cell r="D61" t="str">
            <v>Санкт-Петербург</v>
          </cell>
          <cell r="E61">
            <v>9</v>
          </cell>
          <cell r="F61">
            <v>0</v>
          </cell>
          <cell r="G61">
            <v>0</v>
          </cell>
        </row>
        <row r="62">
          <cell r="B62" t="str">
            <v>Панкратова Олеся Викторовна</v>
          </cell>
          <cell r="C62" t="str">
            <v>СС3К</v>
          </cell>
          <cell r="D62" t="str">
            <v>Санкт-Петербург</v>
          </cell>
          <cell r="E62">
            <v>0</v>
          </cell>
          <cell r="F62">
            <v>0</v>
          </cell>
          <cell r="G62">
            <v>0</v>
          </cell>
        </row>
        <row r="63">
          <cell r="B63" t="str">
            <v>Петров Валерий Валерьевич</v>
          </cell>
          <cell r="C63" t="str">
            <v>СС2К</v>
          </cell>
          <cell r="D63" t="str">
            <v>Санкт-Петербург</v>
          </cell>
          <cell r="E63">
            <v>20</v>
          </cell>
          <cell r="F63">
            <v>24</v>
          </cell>
          <cell r="G63">
            <v>0</v>
          </cell>
        </row>
        <row r="64">
          <cell r="B64" t="str">
            <v>Петров Олег Александрович</v>
          </cell>
          <cell r="C64" t="str">
            <v>СС1К</v>
          </cell>
          <cell r="D64" t="str">
            <v>Санкт-Петербург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Погоняйло Никита Сергеевич</v>
          </cell>
          <cell r="C65" t="str">
            <v>-</v>
          </cell>
          <cell r="D65" t="str">
            <v>Санкт-Петербург</v>
          </cell>
          <cell r="E65">
            <v>10</v>
          </cell>
          <cell r="F65">
            <v>0</v>
          </cell>
          <cell r="G65">
            <v>0</v>
          </cell>
        </row>
        <row r="66">
          <cell r="B66" t="str">
            <v>Пономарева Светлана Владимировна</v>
          </cell>
          <cell r="C66" t="str">
            <v>СС3К</v>
          </cell>
          <cell r="D66" t="str">
            <v>Санкт-Петербург</v>
          </cell>
          <cell r="E66">
            <v>33</v>
          </cell>
          <cell r="F66">
            <v>0</v>
          </cell>
          <cell r="G66">
            <v>0</v>
          </cell>
        </row>
        <row r="67">
          <cell r="B67" t="str">
            <v>Приходько Сергей Александрович</v>
          </cell>
          <cell r="C67" t="str">
            <v>СС3К</v>
          </cell>
          <cell r="D67" t="str">
            <v>Санкт-Петербург</v>
          </cell>
          <cell r="E67">
            <v>11</v>
          </cell>
          <cell r="F67">
            <v>0</v>
          </cell>
          <cell r="G67">
            <v>0</v>
          </cell>
        </row>
        <row r="68">
          <cell r="B68" t="str">
            <v>Пынник Сергей Александрович</v>
          </cell>
          <cell r="C68" t="str">
            <v>СС1К</v>
          </cell>
          <cell r="D68" t="str">
            <v>Санкт-Петербург</v>
          </cell>
          <cell r="E68">
            <v>102</v>
          </cell>
          <cell r="F68">
            <v>80</v>
          </cell>
          <cell r="G68" t="str">
            <v>Заместитель главного судьи по безопасности</v>
          </cell>
        </row>
        <row r="69">
          <cell r="B69" t="str">
            <v>Рубис Людмила Григорьевна</v>
          </cell>
          <cell r="C69" t="str">
            <v>ССВК</v>
          </cell>
          <cell r="D69" t="str">
            <v>Санкт-Петербург</v>
          </cell>
          <cell r="E69">
            <v>0</v>
          </cell>
          <cell r="F69">
            <v>30</v>
          </cell>
          <cell r="G69">
            <v>0</v>
          </cell>
        </row>
        <row r="70">
          <cell r="B70" t="str">
            <v>Сидоров Артем Владимирович</v>
          </cell>
          <cell r="C70" t="str">
            <v>СС3К</v>
          </cell>
          <cell r="D70" t="str">
            <v>Санкт-Петербург</v>
          </cell>
          <cell r="E70">
            <v>9</v>
          </cell>
          <cell r="F70">
            <v>0</v>
          </cell>
          <cell r="G70">
            <v>0</v>
          </cell>
        </row>
        <row r="71">
          <cell r="B71" t="str">
            <v>Сидорова Светлана Владимировна</v>
          </cell>
          <cell r="C71" t="str">
            <v>СС1К</v>
          </cell>
          <cell r="D71" t="str">
            <v>Санкт-Петербург</v>
          </cell>
          <cell r="E71">
            <v>19</v>
          </cell>
          <cell r="F71">
            <v>20</v>
          </cell>
          <cell r="G71" t="str">
            <v>Заместитель главного судьи</v>
          </cell>
        </row>
        <row r="72">
          <cell r="B72" t="str">
            <v>Ситников Евгений Александрович</v>
          </cell>
          <cell r="C72" t="str">
            <v>СС2К</v>
          </cell>
          <cell r="D72" t="str">
            <v>Санкт-Петербург</v>
          </cell>
          <cell r="E72">
            <v>42</v>
          </cell>
          <cell r="F72">
            <v>42</v>
          </cell>
          <cell r="G72">
            <v>0</v>
          </cell>
        </row>
        <row r="73">
          <cell r="B73" t="str">
            <v>Соболев Александр Анатольевич</v>
          </cell>
          <cell r="C73" t="str">
            <v>СС3К</v>
          </cell>
          <cell r="D73" t="str">
            <v>Санкт-Петербург</v>
          </cell>
          <cell r="E73">
            <v>20</v>
          </cell>
          <cell r="F73">
            <v>0</v>
          </cell>
          <cell r="G73">
            <v>0</v>
          </cell>
        </row>
        <row r="74">
          <cell r="B74" t="str">
            <v>Сокольский Григорий Сергеевич</v>
          </cell>
          <cell r="C74" t="str">
            <v>СС3К</v>
          </cell>
          <cell r="D74" t="str">
            <v>Ленинградская область</v>
          </cell>
          <cell r="E74">
            <v>25</v>
          </cell>
          <cell r="F74">
            <v>0</v>
          </cell>
          <cell r="G74">
            <v>0</v>
          </cell>
        </row>
        <row r="75">
          <cell r="B75" t="str">
            <v>Солдатенкова Анастасия Дмитриевна</v>
          </cell>
          <cell r="C75" t="str">
            <v>СС2К</v>
          </cell>
          <cell r="D75" t="str">
            <v>Санкт-Петербург</v>
          </cell>
          <cell r="E75">
            <v>24</v>
          </cell>
          <cell r="F75">
            <v>24</v>
          </cell>
          <cell r="G75">
            <v>0</v>
          </cell>
        </row>
        <row r="76">
          <cell r="B76" t="str">
            <v>Соловьев Владимир Александрович</v>
          </cell>
          <cell r="C76" t="str">
            <v>СС1К</v>
          </cell>
          <cell r="D76" t="str">
            <v>Санкт-Петербург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Сорокин Антон Юрьевич</v>
          </cell>
          <cell r="C77" t="str">
            <v>СС3К</v>
          </cell>
          <cell r="D77" t="str">
            <v>Санкт-Петербург</v>
          </cell>
          <cell r="E77">
            <v>15</v>
          </cell>
          <cell r="F77">
            <v>0</v>
          </cell>
          <cell r="G77">
            <v>0</v>
          </cell>
        </row>
        <row r="78">
          <cell r="B78" t="str">
            <v>Степанова Светлана Владимировна</v>
          </cell>
          <cell r="C78" t="e">
            <v>#N/A</v>
          </cell>
          <cell r="D78" t="str">
            <v>Псковская область</v>
          </cell>
          <cell r="E78">
            <v>5</v>
          </cell>
          <cell r="F78">
            <v>0</v>
          </cell>
          <cell r="G78">
            <v>0</v>
          </cell>
        </row>
        <row r="79">
          <cell r="B79" t="str">
            <v>Степухин Александр Валерьевич</v>
          </cell>
          <cell r="C79" t="str">
            <v>СС2К</v>
          </cell>
          <cell r="D79" t="str">
            <v>Санкт-Петербург</v>
          </cell>
          <cell r="E79">
            <v>23</v>
          </cell>
          <cell r="F79">
            <v>39</v>
          </cell>
          <cell r="G79">
            <v>0</v>
          </cell>
        </row>
        <row r="80">
          <cell r="B80" t="str">
            <v>Суворова Екатерина Ильинична</v>
          </cell>
          <cell r="C80" t="str">
            <v>СС3К</v>
          </cell>
          <cell r="D80" t="str">
            <v>Санкт-Петербург</v>
          </cell>
          <cell r="E80">
            <v>14</v>
          </cell>
          <cell r="F80">
            <v>0</v>
          </cell>
          <cell r="G80">
            <v>0</v>
          </cell>
        </row>
        <row r="81">
          <cell r="B81" t="str">
            <v>Сычева Дарья Ивановна</v>
          </cell>
          <cell r="C81" t="str">
            <v>СС3К</v>
          </cell>
          <cell r="D81" t="str">
            <v>Санкт-Петербург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Тарасеня Дарья Юрьевна</v>
          </cell>
          <cell r="C82" t="str">
            <v>СС2К</v>
          </cell>
          <cell r="D82" t="str">
            <v>Санкт-Петербург</v>
          </cell>
          <cell r="E82">
            <v>10</v>
          </cell>
          <cell r="F82">
            <v>0</v>
          </cell>
          <cell r="G82">
            <v>0</v>
          </cell>
        </row>
        <row r="83">
          <cell r="B83" t="str">
            <v>Тарасеня Татьяна Юрьевна</v>
          </cell>
          <cell r="C83" t="str">
            <v>СС1К</v>
          </cell>
          <cell r="D83" t="str">
            <v>Санкт-Петербург</v>
          </cell>
          <cell r="E83">
            <v>90</v>
          </cell>
          <cell r="F83">
            <v>90</v>
          </cell>
          <cell r="G83">
            <v>0</v>
          </cell>
        </row>
        <row r="84">
          <cell r="B84" t="str">
            <v>Токарев Александр Александрович</v>
          </cell>
          <cell r="C84" t="str">
            <v>СС1К</v>
          </cell>
          <cell r="D84" t="str">
            <v>Санкт-Петербург</v>
          </cell>
          <cell r="E84">
            <v>103</v>
          </cell>
          <cell r="F84">
            <v>103</v>
          </cell>
          <cell r="G84" t="str">
            <v>Судья-страховщик</v>
          </cell>
        </row>
        <row r="85">
          <cell r="B85" t="str">
            <v>Трай Людмила Николаевна</v>
          </cell>
          <cell r="C85" t="str">
            <v>СС2К</v>
          </cell>
          <cell r="D85" t="str">
            <v>Санкт-Петербург</v>
          </cell>
          <cell r="E85">
            <v>6</v>
          </cell>
          <cell r="F85">
            <v>6</v>
          </cell>
          <cell r="G85">
            <v>0</v>
          </cell>
        </row>
        <row r="86">
          <cell r="B86" t="str">
            <v>Ульянов Александр Олегович</v>
          </cell>
          <cell r="C86" t="str">
            <v>СС1К</v>
          </cell>
          <cell r="D86" t="str">
            <v>Санкт-Петербург</v>
          </cell>
          <cell r="E86">
            <v>38</v>
          </cell>
          <cell r="F86">
            <v>20</v>
          </cell>
          <cell r="G86">
            <v>0</v>
          </cell>
        </row>
        <row r="87">
          <cell r="B87" t="str">
            <v>Ушкалов Максим Евгеньевич</v>
          </cell>
          <cell r="C87" t="str">
            <v>СС3К</v>
          </cell>
          <cell r="D87" t="str">
            <v>Санкт-Петербург</v>
          </cell>
          <cell r="E87">
            <v>20</v>
          </cell>
          <cell r="F87">
            <v>0</v>
          </cell>
          <cell r="G87">
            <v>0</v>
          </cell>
        </row>
        <row r="88">
          <cell r="B88" t="str">
            <v>Федоров Данил Евгеньевич</v>
          </cell>
          <cell r="C88" t="str">
            <v>СС2К</v>
          </cell>
          <cell r="D88" t="str">
            <v>Санкт-Петербург</v>
          </cell>
          <cell r="E88">
            <v>117</v>
          </cell>
          <cell r="F88">
            <v>114</v>
          </cell>
          <cell r="G88">
            <v>0</v>
          </cell>
        </row>
        <row r="89">
          <cell r="B89" t="str">
            <v>Федотов Алексей Евгеньевич</v>
          </cell>
          <cell r="C89" t="str">
            <v>СС1К</v>
          </cell>
          <cell r="D89" t="str">
            <v>Санкт-Петербург</v>
          </cell>
          <cell r="E89">
            <v>168</v>
          </cell>
          <cell r="F89">
            <v>168</v>
          </cell>
          <cell r="G89">
            <v>0</v>
          </cell>
        </row>
        <row r="90">
          <cell r="B90" t="str">
            <v>Флоринская Ирина Игоревна</v>
          </cell>
          <cell r="C90" t="str">
            <v>СС3К</v>
          </cell>
          <cell r="D90" t="str">
            <v>Санкт-Петербург</v>
          </cell>
          <cell r="E90">
            <v>29</v>
          </cell>
          <cell r="F90">
            <v>0</v>
          </cell>
          <cell r="G90">
            <v>0</v>
          </cell>
        </row>
        <row r="91">
          <cell r="B91" t="str">
            <v>Череватенко Екатерина Андреевна</v>
          </cell>
          <cell r="C91" t="str">
            <v>СС2К</v>
          </cell>
          <cell r="D91" t="str">
            <v>Санкт-Петербург</v>
          </cell>
          <cell r="E91">
            <v>129</v>
          </cell>
          <cell r="F91">
            <v>122</v>
          </cell>
          <cell r="G91" t="str">
            <v>Заместитель главного судьи по информации</v>
          </cell>
        </row>
        <row r="92">
          <cell r="B92" t="str">
            <v>Череватенко Елена Анатольевна</v>
          </cell>
          <cell r="C92" t="str">
            <v>СС1К</v>
          </cell>
          <cell r="D92" t="str">
            <v>Санкт-Петербург</v>
          </cell>
          <cell r="E92">
            <v>172</v>
          </cell>
          <cell r="F92">
            <v>150</v>
          </cell>
          <cell r="G92" t="str">
            <v>Судья по информации</v>
          </cell>
        </row>
        <row r="93">
          <cell r="B93" t="str">
            <v>Черкасов Сергей Юрьевич</v>
          </cell>
          <cell r="C93" t="str">
            <v>СС3К</v>
          </cell>
          <cell r="D93" t="str">
            <v>Санкт-Петербург</v>
          </cell>
          <cell r="E93">
            <v>10</v>
          </cell>
          <cell r="F93">
            <v>0</v>
          </cell>
          <cell r="G93">
            <v>0</v>
          </cell>
        </row>
        <row r="94">
          <cell r="B94" t="str">
            <v>Черкасова Маргарита Олеговна</v>
          </cell>
          <cell r="C94" t="str">
            <v>СС1К</v>
          </cell>
          <cell r="D94" t="str">
            <v>Санкт-Петербург</v>
          </cell>
          <cell r="E94">
            <v>0</v>
          </cell>
          <cell r="F94">
            <v>0</v>
          </cell>
          <cell r="G94">
            <v>0</v>
          </cell>
        </row>
        <row r="95">
          <cell r="B95" t="str">
            <v>Чесноков Дмитрий Владимирович</v>
          </cell>
          <cell r="C95" t="str">
            <v>СС1К</v>
          </cell>
          <cell r="D95" t="str">
            <v>Санкт-Петербург</v>
          </cell>
          <cell r="E95">
            <v>230</v>
          </cell>
          <cell r="F95">
            <v>230</v>
          </cell>
          <cell r="G95">
            <v>0</v>
          </cell>
        </row>
        <row r="96">
          <cell r="B96" t="str">
            <v>Чубей Ольга Борисовна</v>
          </cell>
          <cell r="C96" t="str">
            <v>СС2К</v>
          </cell>
          <cell r="D96" t="str">
            <v>Ленинградская область</v>
          </cell>
          <cell r="E96">
            <v>0</v>
          </cell>
          <cell r="F96">
            <v>0</v>
          </cell>
          <cell r="G96" t="str">
            <v>Судья при участниках (ответственный за проведение технической комиссии)</v>
          </cell>
        </row>
        <row r="97">
          <cell r="B97" t="str">
            <v>Шендерович Альберт Валентинович</v>
          </cell>
          <cell r="C97" t="str">
            <v>ССВК</v>
          </cell>
          <cell r="D97" t="str">
            <v>Санкт-Петербург</v>
          </cell>
          <cell r="E97">
            <v>0</v>
          </cell>
          <cell r="F97">
            <v>70</v>
          </cell>
          <cell r="G97" t="str">
            <v>Старший судья-инспектор</v>
          </cell>
        </row>
        <row r="98">
          <cell r="B98" t="str">
            <v>Ширыкалова Диана Александровна</v>
          </cell>
          <cell r="C98" t="str">
            <v>-</v>
          </cell>
          <cell r="D98" t="str">
            <v>Санкт-Петербург</v>
          </cell>
          <cell r="E98">
            <v>0</v>
          </cell>
          <cell r="F98">
            <v>0</v>
          </cell>
          <cell r="G98">
            <v>0</v>
          </cell>
        </row>
        <row r="99">
          <cell r="B99" t="str">
            <v>Якименко Вера Петровна</v>
          </cell>
          <cell r="C99" t="str">
            <v>СС1К</v>
          </cell>
          <cell r="D99" t="str">
            <v>Санкт-Петербург</v>
          </cell>
          <cell r="E99">
            <v>12</v>
          </cell>
          <cell r="F99">
            <v>12</v>
          </cell>
          <cell r="G99">
            <v>0</v>
          </cell>
        </row>
        <row r="100">
          <cell r="B100" t="str">
            <v>Яковлев Георгий Александрович</v>
          </cell>
          <cell r="C100" t="str">
            <v>СС3К</v>
          </cell>
          <cell r="D100" t="str">
            <v>Санкт-Петербург</v>
          </cell>
          <cell r="E100">
            <v>19</v>
          </cell>
          <cell r="F100">
            <v>0</v>
          </cell>
          <cell r="G100" t="str">
            <v>Судья-постановщик</v>
          </cell>
        </row>
        <row r="101">
          <cell r="B101" t="str">
            <v>Яковчук Владислав Петрович</v>
          </cell>
          <cell r="C101" t="str">
            <v>СС3К</v>
          </cell>
          <cell r="D101" t="str">
            <v>Санкт-Петербург</v>
          </cell>
          <cell r="E101">
            <v>9</v>
          </cell>
          <cell r="F101">
            <v>0</v>
          </cell>
          <cell r="G101">
            <v>0</v>
          </cell>
        </row>
        <row r="102">
          <cell r="B102" t="str">
            <v>Якушенков Андрей Владимирович</v>
          </cell>
          <cell r="C102" t="str">
            <v>СС3К</v>
          </cell>
          <cell r="D102" t="str">
            <v>Санкт-Петербург</v>
          </cell>
          <cell r="E102">
            <v>14</v>
          </cell>
          <cell r="F102">
            <v>0</v>
          </cell>
          <cell r="G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Аверина Анастасия Андреевна</v>
          </cell>
          <cell r="C3" t="e">
            <v>#N/A</v>
          </cell>
          <cell r="D3" t="str">
            <v>спортивный туризм</v>
          </cell>
          <cell r="E3" t="str">
            <v>б/к</v>
          </cell>
        </row>
        <row r="4">
          <cell r="B4" t="str">
            <v>Адуев Леонид Витальевич</v>
          </cell>
          <cell r="C4" t="str">
            <v>Адуев Леонид Витальевич</v>
          </cell>
          <cell r="D4">
            <v>0</v>
          </cell>
          <cell r="E4" t="str">
            <v>СС3К</v>
          </cell>
        </row>
        <row r="5">
          <cell r="B5" t="str">
            <v>Аксарин Станислав Михайлович</v>
          </cell>
          <cell r="C5" t="str">
            <v>Аксарин Станислав Михайлович</v>
          </cell>
          <cell r="D5" t="str">
            <v>спортивный туризм</v>
          </cell>
          <cell r="E5" t="str">
            <v>СС1К</v>
          </cell>
        </row>
        <row r="6">
          <cell r="B6" t="str">
            <v>Албул Глеб Валерьевич</v>
          </cell>
          <cell r="C6" t="e">
            <v>#N/A</v>
          </cell>
          <cell r="D6">
            <v>0</v>
          </cell>
          <cell r="E6" t="str">
            <v>ССВК</v>
          </cell>
        </row>
        <row r="7">
          <cell r="B7" t="str">
            <v>Александров Григорий Андреевич</v>
          </cell>
          <cell r="C7" t="str">
            <v>Александров Григорий Андреевич</v>
          </cell>
          <cell r="D7">
            <v>0</v>
          </cell>
          <cell r="E7" t="str">
            <v>ЮС</v>
          </cell>
        </row>
        <row r="8">
          <cell r="B8" t="str">
            <v>Александрович Диана Владимировна</v>
          </cell>
          <cell r="C8" t="str">
            <v>Александрович Диана Владимировна</v>
          </cell>
          <cell r="D8">
            <v>0</v>
          </cell>
          <cell r="E8" t="str">
            <v>ЮС</v>
          </cell>
        </row>
        <row r="9">
          <cell r="B9" t="str">
            <v>Алексеев Владимир Геннадьевич</v>
          </cell>
          <cell r="C9" t="str">
            <v>Алексеев Владимир Геннадьевич</v>
          </cell>
          <cell r="D9" t="str">
            <v>спортивный туризм</v>
          </cell>
          <cell r="E9" t="str">
            <v>СС3К</v>
          </cell>
        </row>
        <row r="10">
          <cell r="B10" t="str">
            <v>Алтыбаев Максим Эдуардович</v>
          </cell>
          <cell r="C10" t="e">
            <v>#N/A</v>
          </cell>
          <cell r="D10" t="str">
            <v>спортивный туризм</v>
          </cell>
          <cell r="E10" t="str">
            <v>б/к</v>
          </cell>
        </row>
        <row r="11">
          <cell r="B11" t="str">
            <v>Алякринский Михаил Константинович</v>
          </cell>
          <cell r="C11" t="str">
            <v>Алякринский Михаил Константинович</v>
          </cell>
          <cell r="D11" t="str">
            <v>спортивный туризм</v>
          </cell>
          <cell r="E11" t="str">
            <v>СС1К</v>
          </cell>
        </row>
        <row r="12">
          <cell r="B12" t="str">
            <v>Аминев Евгений Анатольевич</v>
          </cell>
          <cell r="C12" t="e">
            <v>#N/A</v>
          </cell>
          <cell r="D12" t="str">
            <v>спортивный туризм</v>
          </cell>
          <cell r="E12" t="str">
            <v>СС3К</v>
          </cell>
        </row>
        <row r="13">
          <cell r="B13" t="str">
            <v>Амирова Лариса Инсафовна</v>
          </cell>
          <cell r="C13" t="e">
            <v>#N/A</v>
          </cell>
          <cell r="D13">
            <v>0</v>
          </cell>
          <cell r="E13" t="str">
            <v>СС2К</v>
          </cell>
        </row>
        <row r="14">
          <cell r="B14" t="str">
            <v>Андреев Андрей Васильевич</v>
          </cell>
          <cell r="C14" t="str">
            <v>Андреев Андрей Васильевич</v>
          </cell>
          <cell r="D14" t="str">
            <v>спортивный туризм</v>
          </cell>
          <cell r="E14" t="str">
            <v>СС2К</v>
          </cell>
        </row>
        <row r="15">
          <cell r="B15" t="str">
            <v>Андреев Максим Евгеньевич</v>
          </cell>
          <cell r="C15" t="e">
            <v>#N/A</v>
          </cell>
          <cell r="D15" t="str">
            <v>спортивный туризм</v>
          </cell>
          <cell r="E15" t="str">
            <v>б/к</v>
          </cell>
        </row>
        <row r="16">
          <cell r="B16" t="str">
            <v>Андреев Михаил Александрович</v>
          </cell>
          <cell r="C16" t="str">
            <v>Андреев Михаил Александрович</v>
          </cell>
          <cell r="D16">
            <v>0</v>
          </cell>
          <cell r="E16" t="str">
            <v>СС3К</v>
          </cell>
        </row>
        <row r="17">
          <cell r="B17" t="str">
            <v>Андрюшин Андрей Андреевич</v>
          </cell>
          <cell r="C17" t="str">
            <v>Андрюшин Андрей Андреевич</v>
          </cell>
          <cell r="D17">
            <v>0</v>
          </cell>
          <cell r="E17" t="str">
            <v>СС3К</v>
          </cell>
        </row>
        <row r="18">
          <cell r="B18" t="str">
            <v>Аносова Ксения Валерьевна</v>
          </cell>
          <cell r="C18" t="str">
            <v>Аносова Ксения Валерьевна</v>
          </cell>
          <cell r="D18">
            <v>0</v>
          </cell>
          <cell r="E18" t="str">
            <v>СС3К</v>
          </cell>
        </row>
        <row r="19">
          <cell r="B19" t="str">
            <v xml:space="preserve">Антонов Александр Сергеевич </v>
          </cell>
          <cell r="C19" t="e">
            <v>#N/A</v>
          </cell>
          <cell r="D19" t="str">
            <v>спортивный туризм</v>
          </cell>
          <cell r="E19" t="str">
            <v>СС3К</v>
          </cell>
        </row>
        <row r="20">
          <cell r="B20" t="str">
            <v>Антонова Валерия Михайлова</v>
          </cell>
          <cell r="C20" t="e">
            <v>#N/A</v>
          </cell>
          <cell r="D20" t="str">
            <v>спортивный туризм</v>
          </cell>
          <cell r="E20" t="str">
            <v>б/к</v>
          </cell>
        </row>
        <row r="21">
          <cell r="B21" t="str">
            <v>Апаницына Алиса-Анастасия Павловна</v>
          </cell>
          <cell r="C21" t="e">
            <v>#N/A</v>
          </cell>
          <cell r="D21" t="str">
            <v>спортивный туризм</v>
          </cell>
          <cell r="E21" t="str">
            <v>б/к</v>
          </cell>
        </row>
        <row r="22">
          <cell r="B22" t="str">
            <v>Ахломов Даниил Викторович</v>
          </cell>
          <cell r="C22" t="e">
            <v>#N/A</v>
          </cell>
          <cell r="D22" t="str">
            <v>спортивный туризм</v>
          </cell>
          <cell r="E22" t="str">
            <v>СС3К</v>
          </cell>
        </row>
        <row r="23">
          <cell r="B23" t="str">
            <v>Ахмадуллина Аделия Рустамовна</v>
          </cell>
          <cell r="C23" t="e">
            <v>#N/A</v>
          </cell>
          <cell r="D23" t="str">
            <v>спортивный туризм</v>
          </cell>
          <cell r="E23" t="str">
            <v>б/к</v>
          </cell>
        </row>
        <row r="24">
          <cell r="B24" t="str">
            <v>Бабич Дмитрий Владимирович</v>
          </cell>
          <cell r="C24" t="str">
            <v>Бабич Дмитрий Владимирович</v>
          </cell>
          <cell r="D24" t="str">
            <v>спортивный туризм</v>
          </cell>
          <cell r="E24" t="str">
            <v>СС3К</v>
          </cell>
        </row>
        <row r="25">
          <cell r="B25" t="str">
            <v>Бабичев Виктор Александрович</v>
          </cell>
          <cell r="C25" t="str">
            <v>Бабичев Виктор Александрович</v>
          </cell>
          <cell r="D25" t="str">
            <v>спортивный туризм</v>
          </cell>
          <cell r="E25" t="str">
            <v>СС3К</v>
          </cell>
        </row>
        <row r="26">
          <cell r="B26" t="str">
            <v>Бабичева Елена Андреевна</v>
          </cell>
          <cell r="C26" t="str">
            <v>Бабичева Елена Андреевна</v>
          </cell>
          <cell r="D26" t="str">
            <v>спортивный туризм</v>
          </cell>
          <cell r="E26" t="str">
            <v>СС2К</v>
          </cell>
        </row>
        <row r="27">
          <cell r="B27" t="str">
            <v>Баданин Александр Леонидович</v>
          </cell>
          <cell r="C27" t="str">
            <v>Баданин Александр Леонидович</v>
          </cell>
          <cell r="D27">
            <v>0</v>
          </cell>
          <cell r="E27" t="str">
            <v>СС3К</v>
          </cell>
        </row>
        <row r="28">
          <cell r="B28" t="str">
            <v>Баевская Марина Павловна</v>
          </cell>
          <cell r="C28" t="str">
            <v>Баевская Марина Павловна</v>
          </cell>
          <cell r="D28">
            <v>0</v>
          </cell>
          <cell r="E28" t="str">
            <v>СС3К</v>
          </cell>
        </row>
        <row r="29">
          <cell r="B29" t="str">
            <v>Базылев Константин Валерьевич</v>
          </cell>
          <cell r="C29" t="e">
            <v>#N/A</v>
          </cell>
          <cell r="D29" t="str">
            <v>спортивный туризм</v>
          </cell>
          <cell r="E29" t="str">
            <v>б/к</v>
          </cell>
        </row>
        <row r="30">
          <cell r="B30" t="str">
            <v>Баканов Михаил Игоревич</v>
          </cell>
          <cell r="C30" t="str">
            <v>Баканов Михаил Игоревич</v>
          </cell>
          <cell r="D30" t="str">
            <v>спортивный туризм</v>
          </cell>
          <cell r="E30" t="str">
            <v>СС3К</v>
          </cell>
        </row>
        <row r="31">
          <cell r="B31" t="str">
            <v>Бакунев Святослав Владимирович</v>
          </cell>
          <cell r="C31" t="e">
            <v>#N/A</v>
          </cell>
          <cell r="D31" t="str">
            <v>спортивный туризм</v>
          </cell>
          <cell r="E31" t="str">
            <v>СС3К</v>
          </cell>
        </row>
        <row r="32">
          <cell r="B32" t="str">
            <v>Барыкина Дарья Александровна</v>
          </cell>
          <cell r="C32" t="str">
            <v>Барыкина Дарья Александровна</v>
          </cell>
          <cell r="D32" t="str">
            <v>спортивный туризм</v>
          </cell>
          <cell r="E32" t="str">
            <v>СС3К</v>
          </cell>
        </row>
        <row r="33">
          <cell r="B33" t="str">
            <v>Барышков Юрий Сергеевич</v>
          </cell>
          <cell r="C33" t="str">
            <v>Барышков Юрий Сергеевич</v>
          </cell>
          <cell r="D33">
            <v>0</v>
          </cell>
          <cell r="E33" t="str">
            <v>СС3К</v>
          </cell>
        </row>
        <row r="34">
          <cell r="B34" t="str">
            <v>Бахвалов Денис Георгиевич</v>
          </cell>
          <cell r="C34" t="e">
            <v>#N/A</v>
          </cell>
          <cell r="D34" t="str">
            <v>спортивный туризм</v>
          </cell>
          <cell r="E34" t="str">
            <v>СС1К</v>
          </cell>
        </row>
        <row r="35">
          <cell r="B35" t="str">
            <v>Бахтин Михаил Евгеньевич</v>
          </cell>
          <cell r="C35" t="e">
            <v>#N/A</v>
          </cell>
          <cell r="D35" t="str">
            <v>спортивный туризм</v>
          </cell>
          <cell r="E35" t="str">
            <v>б/к</v>
          </cell>
        </row>
        <row r="36">
          <cell r="B36" t="str">
            <v>Бахтина Алена Геннадьевна</v>
          </cell>
          <cell r="C36" t="str">
            <v>Бахтина Алена Геннадьевна</v>
          </cell>
          <cell r="D36" t="str">
            <v>спортивный туризм</v>
          </cell>
          <cell r="E36" t="str">
            <v>СС3К</v>
          </cell>
        </row>
        <row r="37">
          <cell r="B37" t="str">
            <v>Бахтина Ирина Леонидовна</v>
          </cell>
          <cell r="C37" t="str">
            <v>Бахтина Ирина Леонидовна</v>
          </cell>
          <cell r="D37" t="str">
            <v>спортивный туризм</v>
          </cell>
          <cell r="E37" t="str">
            <v>СС1К</v>
          </cell>
        </row>
        <row r="38">
          <cell r="B38" t="str">
            <v>Бежик Рада Сергеевна</v>
          </cell>
          <cell r="C38" t="e">
            <v>#N/A</v>
          </cell>
          <cell r="D38" t="str">
            <v>спортивный туризм</v>
          </cell>
          <cell r="E38" t="str">
            <v>б/к</v>
          </cell>
        </row>
        <row r="39">
          <cell r="B39" t="str">
            <v>Безбородов Константин Владимирович</v>
          </cell>
          <cell r="C39" t="str">
            <v>Безбородов Константин Владимирович</v>
          </cell>
          <cell r="D39" t="str">
            <v>спортивный туризм</v>
          </cell>
          <cell r="E39" t="str">
            <v>СС3К</v>
          </cell>
        </row>
        <row r="40">
          <cell r="B40" t="str">
            <v>Беззубов Максим Валерьевич</v>
          </cell>
          <cell r="C40" t="str">
            <v>Беззубов Максим Валерьевич</v>
          </cell>
          <cell r="D40" t="str">
            <v>спортивный туризм</v>
          </cell>
          <cell r="E40" t="str">
            <v>СС3К</v>
          </cell>
        </row>
        <row r="41">
          <cell r="B41" t="str">
            <v>Белкин Владислав Игоревич</v>
          </cell>
          <cell r="C41" t="str">
            <v>Белкин Владислав Игоревич</v>
          </cell>
          <cell r="D41">
            <v>0</v>
          </cell>
          <cell r="E41" t="str">
            <v>СС3К</v>
          </cell>
        </row>
        <row r="42">
          <cell r="B42" t="str">
            <v>Белобратов Денис Геннадьевич</v>
          </cell>
          <cell r="C42" t="e">
            <v>#N/A</v>
          </cell>
          <cell r="D42" t="str">
            <v>спортивный туризм</v>
          </cell>
          <cell r="E42" t="str">
            <v>СС3К</v>
          </cell>
        </row>
        <row r="43">
          <cell r="B43" t="str">
            <v>Беляков Александр Викторович</v>
          </cell>
          <cell r="C43" t="e">
            <v>#N/A</v>
          </cell>
          <cell r="D43" t="str">
            <v>спортивный туризм</v>
          </cell>
          <cell r="E43" t="str">
            <v>СС3К</v>
          </cell>
        </row>
        <row r="44">
          <cell r="B44" t="str">
            <v>Белякова Анастасия Вячеславовна</v>
          </cell>
          <cell r="C44" t="str">
            <v>Белякова Анастасия Вячеславовна</v>
          </cell>
          <cell r="D44" t="str">
            <v>спортивный туризм</v>
          </cell>
          <cell r="E44" t="str">
            <v>СС1К</v>
          </cell>
        </row>
        <row r="45">
          <cell r="B45" t="str">
            <v>Беникова Анна Александровна</v>
          </cell>
          <cell r="C45" t="e">
            <v>#N/A</v>
          </cell>
          <cell r="D45" t="str">
            <v>спортивный туризм</v>
          </cell>
          <cell r="E45" t="str">
            <v>СС3К</v>
          </cell>
        </row>
        <row r="46">
          <cell r="B46" t="str">
            <v>Берелехис Илья Александрович</v>
          </cell>
          <cell r="C46" t="e">
            <v>#N/A</v>
          </cell>
          <cell r="D46">
            <v>0</v>
          </cell>
          <cell r="E46" t="str">
            <v>СС1К</v>
          </cell>
        </row>
        <row r="47">
          <cell r="B47" t="str">
            <v>Благово Владимир Владимирович</v>
          </cell>
          <cell r="C47" t="str">
            <v>Благово Владимир Владимирович</v>
          </cell>
          <cell r="D47">
            <v>0</v>
          </cell>
          <cell r="E47" t="str">
            <v>СС3К</v>
          </cell>
        </row>
        <row r="48">
          <cell r="B48" t="str">
            <v>Бобков Андрей Александрович</v>
          </cell>
          <cell r="C48" t="str">
            <v>Бобков Андрей Александрович</v>
          </cell>
          <cell r="D48" t="str">
            <v>спортивный туризм</v>
          </cell>
          <cell r="E48" t="str">
            <v>СС2К</v>
          </cell>
        </row>
        <row r="49">
          <cell r="B49" t="str">
            <v>Бобков Виктор Алексеевич</v>
          </cell>
          <cell r="C49" t="str">
            <v>Бобков Виктор Алексеевич</v>
          </cell>
          <cell r="D49" t="str">
            <v>спортивный туризм</v>
          </cell>
          <cell r="E49" t="str">
            <v>СС2К</v>
          </cell>
        </row>
        <row r="50">
          <cell r="B50" t="str">
            <v>Бобкова Елена Олеговна</v>
          </cell>
          <cell r="C50" t="e">
            <v>#N/A</v>
          </cell>
          <cell r="D50" t="str">
            <v>спортивный туризм</v>
          </cell>
          <cell r="E50" t="str">
            <v>б/к</v>
          </cell>
        </row>
        <row r="51">
          <cell r="B51" t="str">
            <v>Бобошко Оксана Розмановна</v>
          </cell>
          <cell r="C51" t="e">
            <v>#N/A</v>
          </cell>
          <cell r="D51" t="str">
            <v>спортивный туризм</v>
          </cell>
          <cell r="E51" t="str">
            <v>СС1К</v>
          </cell>
        </row>
        <row r="52">
          <cell r="B52" t="str">
            <v>Богатова Анна Игоревна</v>
          </cell>
          <cell r="C52" t="str">
            <v>Богатова Анна Игоревна</v>
          </cell>
          <cell r="D52" t="str">
            <v>спортивный туризм</v>
          </cell>
          <cell r="E52" t="str">
            <v>СС2К</v>
          </cell>
        </row>
        <row r="53">
          <cell r="B53" t="str">
            <v>Богданов Николай Владимирович</v>
          </cell>
          <cell r="C53" t="str">
            <v>Богданов Николай Владимирович</v>
          </cell>
          <cell r="D53" t="str">
            <v>спортивный туризм</v>
          </cell>
          <cell r="E53" t="str">
            <v>СС2К</v>
          </cell>
        </row>
        <row r="54">
          <cell r="B54" t="str">
            <v>Бондаренко Леонид Витальевич</v>
          </cell>
          <cell r="C54" t="str">
            <v>Бондаренко Леонид Витальевич</v>
          </cell>
          <cell r="D54" t="str">
            <v>спортивный туризм</v>
          </cell>
          <cell r="E54" t="str">
            <v>СС3К</v>
          </cell>
        </row>
        <row r="55">
          <cell r="B55" t="str">
            <v>Бондарцев Сергей Юрьевич</v>
          </cell>
          <cell r="C55" t="str">
            <v>Бондарцев Сергей Юрьевич</v>
          </cell>
          <cell r="D55" t="str">
            <v>спортивный туризм</v>
          </cell>
          <cell r="E55" t="str">
            <v>СС1К</v>
          </cell>
        </row>
        <row r="56">
          <cell r="B56" t="str">
            <v>Бориспольский Игорь Данилович</v>
          </cell>
          <cell r="C56" t="str">
            <v>Бориспольский Игорь Данилович</v>
          </cell>
          <cell r="D56" t="str">
            <v>спортивный туризм</v>
          </cell>
          <cell r="E56" t="str">
            <v>СС3К</v>
          </cell>
        </row>
        <row r="57">
          <cell r="B57" t="str">
            <v>Бородзич Андрей Игоревич</v>
          </cell>
          <cell r="C57" t="str">
            <v>Бородзич Андрей Игоревич</v>
          </cell>
          <cell r="D57">
            <v>0</v>
          </cell>
          <cell r="E57" t="str">
            <v>СС3К</v>
          </cell>
        </row>
        <row r="58">
          <cell r="B58" t="str">
            <v>Борцов Данила Романович</v>
          </cell>
          <cell r="C58" t="e">
            <v>#N/A</v>
          </cell>
          <cell r="D58" t="str">
            <v>спортивный туризм</v>
          </cell>
          <cell r="E58" t="str">
            <v>б/к</v>
          </cell>
        </row>
        <row r="59">
          <cell r="B59" t="str">
            <v>Борщевский Андрей Андреевич</v>
          </cell>
          <cell r="C59" t="e">
            <v>#N/A</v>
          </cell>
          <cell r="D59" t="str">
            <v>спортивный туризм</v>
          </cell>
          <cell r="E59" t="str">
            <v>СС3К</v>
          </cell>
        </row>
        <row r="60">
          <cell r="B60" t="str">
            <v>Брочковский Евгений Александрович</v>
          </cell>
          <cell r="C60" t="str">
            <v>Брочковский Евгений Александрович</v>
          </cell>
          <cell r="D60">
            <v>0</v>
          </cell>
          <cell r="E60" t="str">
            <v>СС3К</v>
          </cell>
        </row>
        <row r="61">
          <cell r="B61" t="str">
            <v>Бублик Валентин Владимирович</v>
          </cell>
          <cell r="C61" t="str">
            <v>Бублик Валентин Владимирович</v>
          </cell>
          <cell r="D61" t="str">
            <v>спортивный туризм</v>
          </cell>
          <cell r="E61" t="str">
            <v>СС3К</v>
          </cell>
        </row>
        <row r="62">
          <cell r="B62" t="str">
            <v>Бузечкин Сергей Иванович</v>
          </cell>
          <cell r="C62" t="e">
            <v>#N/A</v>
          </cell>
          <cell r="D62" t="str">
            <v>спортивный туризм</v>
          </cell>
          <cell r="E62" t="str">
            <v>б/к</v>
          </cell>
        </row>
        <row r="63">
          <cell r="B63" t="str">
            <v>Букатару Александра Валентиновна</v>
          </cell>
          <cell r="C63" t="str">
            <v>Букатару Александра Валентиновна</v>
          </cell>
          <cell r="D63" t="str">
            <v>спортивный туризм</v>
          </cell>
          <cell r="E63" t="str">
            <v>СС3К</v>
          </cell>
        </row>
        <row r="64">
          <cell r="B64" t="str">
            <v>Буль Полина Михайловна</v>
          </cell>
          <cell r="C64" t="str">
            <v>Буль Полина Михайловна</v>
          </cell>
          <cell r="D64">
            <v>0</v>
          </cell>
          <cell r="E64" t="str">
            <v>СС3К</v>
          </cell>
        </row>
        <row r="65">
          <cell r="B65" t="str">
            <v>Буриков Максим Сергеевич</v>
          </cell>
          <cell r="C65" t="str">
            <v>Буриков Максим Сергеевич</v>
          </cell>
          <cell r="D65">
            <v>0</v>
          </cell>
          <cell r="E65" t="str">
            <v>СС3К</v>
          </cell>
        </row>
        <row r="66">
          <cell r="B66" t="str">
            <v>Бутов Егор Олегович</v>
          </cell>
          <cell r="C66" t="e">
            <v>#N/A</v>
          </cell>
          <cell r="D66" t="str">
            <v>спортивный туризм</v>
          </cell>
          <cell r="E66" t="str">
            <v>б/к</v>
          </cell>
        </row>
        <row r="67">
          <cell r="B67" t="str">
            <v>Бухаров Игорь Викторович</v>
          </cell>
          <cell r="C67" t="str">
            <v>Бухаров Игорь Викторович</v>
          </cell>
          <cell r="D67" t="str">
            <v>спортивный туризм</v>
          </cell>
          <cell r="E67" t="str">
            <v>СС3К</v>
          </cell>
        </row>
        <row r="68">
          <cell r="B68" t="str">
            <v>Валяева Елена Константиновна</v>
          </cell>
          <cell r="C68" t="str">
            <v>Валяева Елена Константиновна</v>
          </cell>
          <cell r="D68" t="str">
            <v>спортивный туризм</v>
          </cell>
          <cell r="E68" t="str">
            <v>СС1К</v>
          </cell>
        </row>
        <row r="69">
          <cell r="B69" t="str">
            <v>Василенко Оксана Юрьевна</v>
          </cell>
          <cell r="C69" t="str">
            <v>Василенко Оксана Юрьевна</v>
          </cell>
          <cell r="D69" t="str">
            <v>спортивный туризм</v>
          </cell>
          <cell r="E69" t="str">
            <v>СС3К</v>
          </cell>
        </row>
        <row r="70">
          <cell r="B70" t="str">
            <v>Васильев Александр Дмитриевич</v>
          </cell>
          <cell r="C70" t="e">
            <v>#N/A</v>
          </cell>
          <cell r="D70">
            <v>0</v>
          </cell>
          <cell r="E70" t="str">
            <v>СС3К</v>
          </cell>
        </row>
        <row r="71">
          <cell r="B71" t="str">
            <v>Васильева Софья Ильинична</v>
          </cell>
          <cell r="C71" t="str">
            <v>Васильева Софья Ильинична</v>
          </cell>
          <cell r="D71" t="str">
            <v>спортивный туризм</v>
          </cell>
          <cell r="E71" t="str">
            <v>СС3К</v>
          </cell>
        </row>
        <row r="72">
          <cell r="B72" t="str">
            <v>Валхар Артем Леонидович</v>
          </cell>
          <cell r="C72" t="str">
            <v>Валхар Артем Леонидович</v>
          </cell>
          <cell r="D72" t="str">
            <v>спортивный туризм</v>
          </cell>
          <cell r="E72" t="str">
            <v>СС3К</v>
          </cell>
        </row>
        <row r="73">
          <cell r="B73" t="str">
            <v>Венидиктов Денис Владимирович</v>
          </cell>
          <cell r="C73" t="str">
            <v>Венидиктов Денис Владимирович</v>
          </cell>
          <cell r="D73" t="str">
            <v>спортивный туризм</v>
          </cell>
          <cell r="E73" t="str">
            <v>СС3К</v>
          </cell>
        </row>
        <row r="74">
          <cell r="B74" t="str">
            <v>Венская Анастасия Васильевна</v>
          </cell>
          <cell r="C74" t="str">
            <v>Венская Анастасия Васильевна</v>
          </cell>
          <cell r="D74" t="str">
            <v>спортивный туризм</v>
          </cell>
          <cell r="E74" t="str">
            <v>СС1К</v>
          </cell>
        </row>
        <row r="75">
          <cell r="B75" t="str">
            <v>Венская Юлия Романовна</v>
          </cell>
          <cell r="C75" t="e">
            <v>#N/A</v>
          </cell>
          <cell r="D75" t="str">
            <v>спортивный туризм</v>
          </cell>
          <cell r="E75" t="str">
            <v>СС3К</v>
          </cell>
        </row>
        <row r="76">
          <cell r="B76" t="str">
            <v>Венский Евгений Романович</v>
          </cell>
          <cell r="C76" t="e">
            <v>#N/A</v>
          </cell>
          <cell r="D76" t="str">
            <v>спортивный туризм</v>
          </cell>
          <cell r="E76" t="str">
            <v>СС1К</v>
          </cell>
        </row>
        <row r="77">
          <cell r="B77" t="str">
            <v>Викторов Владимир Николаевич</v>
          </cell>
          <cell r="C77" t="str">
            <v>Викторов Владимир Николаевич</v>
          </cell>
          <cell r="D77" t="str">
            <v>спортивный туризм</v>
          </cell>
          <cell r="E77" t="str">
            <v>СС1К</v>
          </cell>
        </row>
        <row r="78">
          <cell r="B78" t="str">
            <v>Виноградов Владимир Александрович</v>
          </cell>
          <cell r="C78" t="e">
            <v>#N/A</v>
          </cell>
          <cell r="D78" t="str">
            <v>спортивный туризм</v>
          </cell>
          <cell r="E78" t="str">
            <v>СС3К</v>
          </cell>
        </row>
        <row r="79">
          <cell r="B79" t="str">
            <v>Виноградов Михаил Николаевич</v>
          </cell>
          <cell r="C79" t="str">
            <v>Виноградов Михаил Николаевич</v>
          </cell>
          <cell r="D79">
            <v>0</v>
          </cell>
          <cell r="E79" t="str">
            <v>СС3К</v>
          </cell>
        </row>
        <row r="80">
          <cell r="B80" t="str">
            <v>Витчак Дмитрий Николаевич</v>
          </cell>
          <cell r="C80" t="str">
            <v>Витчак Дмитрий Николаевич</v>
          </cell>
          <cell r="D80">
            <v>0</v>
          </cell>
          <cell r="E80" t="str">
            <v>СС3К</v>
          </cell>
        </row>
        <row r="81">
          <cell r="B81" t="str">
            <v>Волков Максим Алексеевич</v>
          </cell>
          <cell r="C81" t="str">
            <v>Волков Максим Алексеевич</v>
          </cell>
          <cell r="D81">
            <v>0</v>
          </cell>
          <cell r="E81" t="str">
            <v>СС3К</v>
          </cell>
        </row>
        <row r="82">
          <cell r="B82" t="str">
            <v>Волкова Анна Вадимовна</v>
          </cell>
          <cell r="C82" t="str">
            <v>Волкова Анна Вадимовна</v>
          </cell>
          <cell r="D82" t="str">
            <v>спортивный туризм</v>
          </cell>
          <cell r="E82" t="str">
            <v>СС3К</v>
          </cell>
        </row>
        <row r="83">
          <cell r="B83" t="str">
            <v>Волчкова Анна Ивановна</v>
          </cell>
          <cell r="C83" t="e">
            <v>#N/A</v>
          </cell>
          <cell r="D83" t="str">
            <v>спортивный туризм</v>
          </cell>
          <cell r="E83" t="str">
            <v>СС3К</v>
          </cell>
        </row>
        <row r="84">
          <cell r="B84" t="str">
            <v>Воробьев Андрей Константинович</v>
          </cell>
          <cell r="C84" t="e">
            <v>#N/A</v>
          </cell>
          <cell r="D84">
            <v>0</v>
          </cell>
          <cell r="E84" t="str">
            <v>СС3К</v>
          </cell>
        </row>
        <row r="85">
          <cell r="B85" t="str">
            <v>Воробьев Валерий Анатольевич</v>
          </cell>
          <cell r="C85" t="e">
            <v>#N/A</v>
          </cell>
          <cell r="D85" t="str">
            <v>спортивный туризм</v>
          </cell>
          <cell r="E85" t="str">
            <v>СС3К</v>
          </cell>
        </row>
        <row r="86">
          <cell r="B86" t="str">
            <v>Воробьев Павел Валерьевич</v>
          </cell>
          <cell r="C86" t="str">
            <v>Воробьев Павел Валерьевич</v>
          </cell>
          <cell r="D86" t="str">
            <v>спортивный туризм</v>
          </cell>
          <cell r="E86" t="str">
            <v>СС1К</v>
          </cell>
        </row>
        <row r="87">
          <cell r="B87" t="str">
            <v>Воронцов Борис Александрович</v>
          </cell>
          <cell r="C87" t="str">
            <v>Воронцов Борис Александрович</v>
          </cell>
          <cell r="D87" t="str">
            <v>спортивный туризм</v>
          </cell>
          <cell r="E87" t="str">
            <v>СС3К</v>
          </cell>
        </row>
        <row r="88">
          <cell r="B88" t="str">
            <v>Воронцова Ирина Александровна</v>
          </cell>
          <cell r="C88" t="e">
            <v>#N/A</v>
          </cell>
          <cell r="D88" t="str">
            <v>спортивный туризм</v>
          </cell>
          <cell r="E88" t="str">
            <v>СС3К</v>
          </cell>
        </row>
        <row r="89">
          <cell r="B89" t="str">
            <v>Вострецов Александр Олегович</v>
          </cell>
          <cell r="C89" t="str">
            <v>Вострецов Александр Олегович</v>
          </cell>
          <cell r="D89" t="str">
            <v>спортивный туризм</v>
          </cell>
          <cell r="E89" t="str">
            <v>СС2К</v>
          </cell>
        </row>
        <row r="90">
          <cell r="B90" t="str">
            <v>Вострецов Лев Александрович</v>
          </cell>
          <cell r="C90" t="str">
            <v>Вострецов Лев Александрович</v>
          </cell>
          <cell r="D90" t="str">
            <v>спортивный туризм</v>
          </cell>
          <cell r="E90" t="str">
            <v>СС3К</v>
          </cell>
        </row>
        <row r="91">
          <cell r="B91" t="str">
            <v>Вострецова Татьяна Александровна</v>
          </cell>
          <cell r="C91" t="str">
            <v>Вострецова Татьяна Александровна</v>
          </cell>
          <cell r="D91">
            <v>0</v>
          </cell>
          <cell r="E91" t="str">
            <v>СС3К</v>
          </cell>
        </row>
        <row r="92">
          <cell r="B92" t="str">
            <v>Вылегжанина Татьяна Андреевна</v>
          </cell>
          <cell r="C92" t="str">
            <v>Вылегжанина Татьяна Андреевна</v>
          </cell>
          <cell r="D92">
            <v>0</v>
          </cell>
          <cell r="E92" t="str">
            <v>СС3К</v>
          </cell>
        </row>
        <row r="93">
          <cell r="B93" t="str">
            <v>Гаевская Анастасия Александровна</v>
          </cell>
          <cell r="C93" t="str">
            <v>Гаевская Анастасия Александровна</v>
          </cell>
          <cell r="D93" t="str">
            <v>спортивный туризм</v>
          </cell>
          <cell r="E93" t="str">
            <v>СС3К</v>
          </cell>
        </row>
        <row r="94">
          <cell r="B94" t="str">
            <v>Галактионов Николай Андреевич</v>
          </cell>
          <cell r="C94" t="str">
            <v>Галактионов Николай Андреевич</v>
          </cell>
          <cell r="D94" t="str">
            <v>спортивный туризм</v>
          </cell>
          <cell r="E94" t="str">
            <v>СС3К</v>
          </cell>
        </row>
        <row r="95">
          <cell r="B95" t="str">
            <v>Галкина Наталья Сергеевна</v>
          </cell>
          <cell r="C95" t="str">
            <v>Галкина Наталья Сергеевна</v>
          </cell>
          <cell r="D95">
            <v>0</v>
          </cell>
          <cell r="E95" t="str">
            <v>СС1К</v>
          </cell>
        </row>
        <row r="96">
          <cell r="B96" t="str">
            <v>Галковская Виктория Андреевна</v>
          </cell>
          <cell r="C96" t="str">
            <v>Галковская Виктория Андреевна</v>
          </cell>
          <cell r="D96" t="str">
            <v>спортивный туризм</v>
          </cell>
          <cell r="E96" t="str">
            <v>СС3К</v>
          </cell>
        </row>
        <row r="97">
          <cell r="B97" t="str">
            <v>Генина Тамара Евгеньевна</v>
          </cell>
          <cell r="C97" t="str">
            <v>Генина Тамара Евгеньевна</v>
          </cell>
          <cell r="D97">
            <v>0</v>
          </cell>
          <cell r="E97" t="str">
            <v>СС3К</v>
          </cell>
        </row>
        <row r="98">
          <cell r="B98" t="str">
            <v>Германчук Александр Валерьевич</v>
          </cell>
          <cell r="C98" t="e">
            <v>#N/A</v>
          </cell>
          <cell r="D98">
            <v>0</v>
          </cell>
          <cell r="E98" t="str">
            <v>СС3К</v>
          </cell>
        </row>
        <row r="99">
          <cell r="B99" t="str">
            <v>Говорова Алина Викторовна</v>
          </cell>
          <cell r="C99" t="e">
            <v>#N/A</v>
          </cell>
          <cell r="D99" t="str">
            <v>спортивный туризм</v>
          </cell>
          <cell r="E99" t="str">
            <v>б/к</v>
          </cell>
        </row>
        <row r="100">
          <cell r="B100" t="str">
            <v>Голиков Виктор Иванович</v>
          </cell>
          <cell r="C100" t="str">
            <v>Голиков Виктор Иванович</v>
          </cell>
          <cell r="D100">
            <v>0</v>
          </cell>
          <cell r="E100" t="str">
            <v>СС3К</v>
          </cell>
        </row>
        <row r="101">
          <cell r="B101" t="str">
            <v>Голикова Евгения Сергеевна</v>
          </cell>
          <cell r="C101" t="e">
            <v>#N/A</v>
          </cell>
          <cell r="D101" t="str">
            <v>спортивный туризм</v>
          </cell>
          <cell r="E101" t="str">
            <v>СС3К</v>
          </cell>
        </row>
        <row r="102">
          <cell r="B102" t="str">
            <v>Голованова Елена Михайловна</v>
          </cell>
          <cell r="C102" t="str">
            <v>Голованова Елена Михайловна</v>
          </cell>
          <cell r="D102" t="str">
            <v>спортивный туризм</v>
          </cell>
          <cell r="E102" t="str">
            <v>СС3К</v>
          </cell>
        </row>
        <row r="103">
          <cell r="B103" t="str">
            <v>Головенков Сергей Геннадиевич</v>
          </cell>
          <cell r="C103" t="str">
            <v>Головенков Сергей Геннадиевич</v>
          </cell>
          <cell r="D103" t="str">
            <v>спортивный туризм</v>
          </cell>
          <cell r="E103" t="str">
            <v>СС3К</v>
          </cell>
        </row>
        <row r="104">
          <cell r="B104" t="str">
            <v>Голубев Константин Александрович</v>
          </cell>
          <cell r="C104" t="str">
            <v>Голубев Константин Александрович</v>
          </cell>
          <cell r="D104">
            <v>0</v>
          </cell>
          <cell r="E104" t="str">
            <v>СС3К</v>
          </cell>
        </row>
        <row r="105">
          <cell r="B105" t="str">
            <v>Гордиенко Матвей Евгеньевич</v>
          </cell>
          <cell r="C105" t="e">
            <v>#N/A</v>
          </cell>
          <cell r="D105" t="str">
            <v>спортивный туризм</v>
          </cell>
          <cell r="E105" t="str">
            <v>б/к</v>
          </cell>
        </row>
        <row r="106">
          <cell r="B106" t="str">
            <v>Горев Даниил Владимирович</v>
          </cell>
          <cell r="C106" t="str">
            <v>Горев Даниил Владимирович</v>
          </cell>
          <cell r="D106" t="str">
            <v>спортивный туризм</v>
          </cell>
          <cell r="E106" t="str">
            <v>СС3К</v>
          </cell>
        </row>
        <row r="107">
          <cell r="B107" t="str">
            <v>Грачёва Виктория Дмитриевна</v>
          </cell>
          <cell r="C107" t="e">
            <v>#N/A</v>
          </cell>
          <cell r="D107" t="str">
            <v>спортивный туризм</v>
          </cell>
          <cell r="E107" t="str">
            <v>б/к</v>
          </cell>
        </row>
        <row r="108">
          <cell r="B108" t="str">
            <v>Гречихина Наталья Александровна</v>
          </cell>
          <cell r="C108" t="e">
            <v>#N/A</v>
          </cell>
          <cell r="D108" t="str">
            <v>спортивный туризм</v>
          </cell>
          <cell r="E108" t="str">
            <v>СС3К</v>
          </cell>
        </row>
        <row r="109">
          <cell r="B109" t="str">
            <v>Грищенко Юлия Валерьевна</v>
          </cell>
          <cell r="C109" t="e">
            <v>#N/A</v>
          </cell>
          <cell r="D109" t="str">
            <v>спортивный туризм</v>
          </cell>
          <cell r="E109" t="str">
            <v>б/к</v>
          </cell>
        </row>
        <row r="110">
          <cell r="B110" t="str">
            <v>Громов Павел Александрович</v>
          </cell>
          <cell r="C110" t="str">
            <v>Громов Павел Александрович</v>
          </cell>
          <cell r="D110">
            <v>0</v>
          </cell>
          <cell r="E110" t="str">
            <v>СС3К</v>
          </cell>
        </row>
        <row r="111">
          <cell r="B111" t="str">
            <v>Грохольский Святослав Игоревич</v>
          </cell>
          <cell r="C111" t="e">
            <v>#N/A</v>
          </cell>
          <cell r="D111" t="str">
            <v>спортивный туризм</v>
          </cell>
          <cell r="E111" t="str">
            <v>СС3К</v>
          </cell>
        </row>
        <row r="112">
          <cell r="B112" t="str">
            <v>Гузин Матвей Юрьевич</v>
          </cell>
          <cell r="C112" t="str">
            <v>Гузин Матвей Юрьевич</v>
          </cell>
          <cell r="D112" t="str">
            <v>спортивный туризм</v>
          </cell>
          <cell r="E112" t="str">
            <v>СС3К</v>
          </cell>
        </row>
        <row r="113">
          <cell r="B113" t="str">
            <v>Гулинская Олеся Николаевна</v>
          </cell>
          <cell r="C113" t="e">
            <v>#N/A</v>
          </cell>
          <cell r="D113" t="str">
            <v>спортивный туризм</v>
          </cell>
          <cell r="E113" t="str">
            <v>б/к</v>
          </cell>
        </row>
        <row r="114">
          <cell r="B114" t="str">
            <v>Гульнев Игорь Алексеевич</v>
          </cell>
          <cell r="C114" t="e">
            <v>#N/A</v>
          </cell>
          <cell r="D114" t="str">
            <v>спортивный туризм</v>
          </cell>
          <cell r="E114" t="str">
            <v>б/к</v>
          </cell>
        </row>
        <row r="115">
          <cell r="B115" t="str">
            <v>Гурин Павел Александрович</v>
          </cell>
          <cell r="C115" t="str">
            <v>Гурин Павел Александрович</v>
          </cell>
          <cell r="D115">
            <v>0</v>
          </cell>
          <cell r="E115" t="str">
            <v>СС3К</v>
          </cell>
        </row>
        <row r="116">
          <cell r="B116" t="str">
            <v>Давыдов Евгений Викторович</v>
          </cell>
          <cell r="C116" t="e">
            <v>#N/A</v>
          </cell>
          <cell r="D116">
            <v>0</v>
          </cell>
          <cell r="E116" t="str">
            <v>СС3К</v>
          </cell>
        </row>
        <row r="117">
          <cell r="B117" t="str">
            <v>Дегтярев Алексей Владимирович</v>
          </cell>
          <cell r="C117" t="e">
            <v>#N/A</v>
          </cell>
          <cell r="D117">
            <v>0</v>
          </cell>
          <cell r="E117" t="str">
            <v>ССВК</v>
          </cell>
        </row>
        <row r="118">
          <cell r="B118" t="str">
            <v>Демина Анастасия Алексеевна</v>
          </cell>
          <cell r="C118" t="str">
            <v>Демина Анастасия Алексеевна</v>
          </cell>
          <cell r="D118" t="str">
            <v>спортивный туризм</v>
          </cell>
          <cell r="E118" t="str">
            <v>СС3К</v>
          </cell>
        </row>
        <row r="119">
          <cell r="B119" t="str">
            <v>Денисов Денис Викторович</v>
          </cell>
          <cell r="C119" t="e">
            <v>#N/A</v>
          </cell>
          <cell r="D119">
            <v>0</v>
          </cell>
          <cell r="E119" t="str">
            <v>СС2К</v>
          </cell>
        </row>
        <row r="120">
          <cell r="B120" t="str">
            <v>Дзык Михаил Иванович</v>
          </cell>
          <cell r="C120" t="str">
            <v>Дзык Михаил Иванович</v>
          </cell>
          <cell r="D120" t="str">
            <v>спортивный туризм</v>
          </cell>
          <cell r="E120" t="str">
            <v>СС2К</v>
          </cell>
        </row>
        <row r="121">
          <cell r="B121" t="str">
            <v>Дмитриев Павел Сергеевич</v>
          </cell>
          <cell r="C121" t="str">
            <v>Дмитриев Павел Сергеевич</v>
          </cell>
          <cell r="D121">
            <v>0</v>
          </cell>
          <cell r="E121" t="str">
            <v>СС3К</v>
          </cell>
        </row>
        <row r="122">
          <cell r="B122" t="str">
            <v>Дмитриева Елена Германовна</v>
          </cell>
          <cell r="C122" t="str">
            <v>Дмитриева Елена Германовна</v>
          </cell>
          <cell r="D122" t="str">
            <v>спортивный туризм</v>
          </cell>
          <cell r="E122" t="str">
            <v>СС3К</v>
          </cell>
        </row>
        <row r="123">
          <cell r="B123" t="str">
            <v>Добровольская Екатерина Александровна</v>
          </cell>
          <cell r="C123" t="e">
            <v>#N/A</v>
          </cell>
          <cell r="D123" t="str">
            <v>спортивный туризм</v>
          </cell>
          <cell r="E123" t="str">
            <v>СС3К</v>
          </cell>
        </row>
        <row r="124">
          <cell r="B124" t="str">
            <v>Долгов Сергей Витальевич</v>
          </cell>
          <cell r="C124" t="str">
            <v>Долгов Сергей Витальевич</v>
          </cell>
          <cell r="D124">
            <v>0</v>
          </cell>
          <cell r="E124" t="str">
            <v>СС3К</v>
          </cell>
        </row>
        <row r="125">
          <cell r="B125" t="str">
            <v>Долгополов Константин Эдуардович</v>
          </cell>
          <cell r="C125" t="str">
            <v>Долгополов Константин Эдуардович</v>
          </cell>
          <cell r="D125" t="str">
            <v>спортивный туризм</v>
          </cell>
          <cell r="E125" t="str">
            <v>СС3К</v>
          </cell>
        </row>
        <row r="126">
          <cell r="B126" t="str">
            <v>Долженко Елизавета Павловна</v>
          </cell>
          <cell r="C126" t="e">
            <v>#N/A</v>
          </cell>
          <cell r="D126" t="str">
            <v>спортивный туризм</v>
          </cell>
          <cell r="E126" t="str">
            <v>б/к</v>
          </cell>
        </row>
        <row r="127">
          <cell r="B127" t="str">
            <v>Доманчук Любовь Германовна</v>
          </cell>
          <cell r="C127" t="str">
            <v>Доманчук Любовь Германовна</v>
          </cell>
          <cell r="D127">
            <v>0</v>
          </cell>
          <cell r="E127" t="str">
            <v>СС3К</v>
          </cell>
        </row>
        <row r="128">
          <cell r="B128" t="str">
            <v>Дросенко Татьяна Вячеславовна</v>
          </cell>
          <cell r="C128" t="e">
            <v>#N/A</v>
          </cell>
          <cell r="D128" t="str">
            <v>спортивный туризм</v>
          </cell>
          <cell r="E128" t="str">
            <v>б/к</v>
          </cell>
        </row>
        <row r="129">
          <cell r="B129" t="str">
            <v>Евдокимова Ярослава Сергеевна</v>
          </cell>
          <cell r="C129" t="e">
            <v>#N/A</v>
          </cell>
          <cell r="D129" t="str">
            <v>спортивный туризм</v>
          </cell>
          <cell r="E129" t="str">
            <v>СС1К</v>
          </cell>
        </row>
        <row r="130">
          <cell r="B130" t="str">
            <v>Евстропов Георгий Дмитриевич</v>
          </cell>
          <cell r="C130" t="str">
            <v>Евстропов Георгий Дмитриевич</v>
          </cell>
          <cell r="D130">
            <v>0</v>
          </cell>
          <cell r="E130" t="str">
            <v>СС3К</v>
          </cell>
        </row>
        <row r="131">
          <cell r="B131" t="str">
            <v>Егоров Максим Александрович</v>
          </cell>
          <cell r="C131" t="e">
            <v>#N/A</v>
          </cell>
          <cell r="D131" t="str">
            <v>спортивный туризм</v>
          </cell>
          <cell r="E131" t="str">
            <v>б/к</v>
          </cell>
        </row>
        <row r="132">
          <cell r="B132" t="str">
            <v>Егорова Екатерина Андреевна</v>
          </cell>
          <cell r="C132" t="str">
            <v>Егорова Екатерина Андреевна</v>
          </cell>
          <cell r="D132" t="str">
            <v>спортивный туризм</v>
          </cell>
          <cell r="E132" t="str">
            <v>СС3К</v>
          </cell>
        </row>
        <row r="133">
          <cell r="B133" t="str">
            <v>Егорова Екатерина Юрьевна</v>
          </cell>
          <cell r="C133" t="str">
            <v>Егорова Екатерина Юрьевна</v>
          </cell>
          <cell r="D133" t="str">
            <v>спортивный туризм</v>
          </cell>
          <cell r="E133" t="str">
            <v>ССВК</v>
          </cell>
        </row>
        <row r="134">
          <cell r="B134" t="str">
            <v>Егорова Ксения Андреевна</v>
          </cell>
          <cell r="C134" t="e">
            <v>#N/A</v>
          </cell>
          <cell r="D134" t="str">
            <v>спортивный туризм</v>
          </cell>
          <cell r="E134" t="str">
            <v>СС3К</v>
          </cell>
        </row>
        <row r="135">
          <cell r="B135" t="str">
            <v>Егорова Марина Сергеевна</v>
          </cell>
          <cell r="C135" t="str">
            <v>Егорова Марина Сергеевна</v>
          </cell>
          <cell r="D135" t="str">
            <v>спортивный туризм</v>
          </cell>
          <cell r="E135" t="str">
            <v>СС3К</v>
          </cell>
        </row>
        <row r="136">
          <cell r="B136" t="str">
            <v>Егорова Мария Викторовна</v>
          </cell>
          <cell r="C136" t="str">
            <v>Егорова Мария Викторовна</v>
          </cell>
          <cell r="D136" t="str">
            <v>спортивный туризм</v>
          </cell>
          <cell r="E136" t="str">
            <v>ССВК</v>
          </cell>
        </row>
        <row r="137">
          <cell r="B137" t="str">
            <v>Еличева Елена Николаевна</v>
          </cell>
          <cell r="C137" t="str">
            <v>Еличева Елена Николаевна</v>
          </cell>
          <cell r="D137">
            <v>0</v>
          </cell>
          <cell r="E137" t="str">
            <v>СС3К</v>
          </cell>
        </row>
        <row r="138">
          <cell r="B138" t="str">
            <v>Ермакова Ирина Сергеевна</v>
          </cell>
          <cell r="C138" t="str">
            <v>Ермакова Ирина Сергеевна</v>
          </cell>
          <cell r="D138" t="str">
            <v>спортивный туризм</v>
          </cell>
          <cell r="E138" t="str">
            <v>СС1К</v>
          </cell>
        </row>
        <row r="139">
          <cell r="B139" t="str">
            <v>Ефимов Григорий Викторович</v>
          </cell>
          <cell r="C139" t="e">
            <v>#N/A</v>
          </cell>
          <cell r="D139" t="str">
            <v>спортивный туризм</v>
          </cell>
          <cell r="E139" t="str">
            <v>б/к</v>
          </cell>
        </row>
        <row r="140">
          <cell r="B140" t="str">
            <v>Ефремов Роман Владимирович</v>
          </cell>
          <cell r="C140" t="str">
            <v>Ефремов Роман Владимирович</v>
          </cell>
          <cell r="D140">
            <v>0</v>
          </cell>
          <cell r="E140" t="str">
            <v>СС3К</v>
          </cell>
        </row>
        <row r="141">
          <cell r="B141" t="str">
            <v>Железный Олег Евгеньевич</v>
          </cell>
          <cell r="C141" t="str">
            <v>Железный Олег Евгеньевич</v>
          </cell>
          <cell r="D141" t="str">
            <v>спортивный туризм</v>
          </cell>
          <cell r="E141" t="str">
            <v>СС1К</v>
          </cell>
        </row>
        <row r="142">
          <cell r="B142" t="str">
            <v>Живицкий Александр Юрьевич</v>
          </cell>
          <cell r="C142" t="str">
            <v>Живицкий Александр Юрьевич</v>
          </cell>
          <cell r="D142">
            <v>0</v>
          </cell>
          <cell r="E142" t="str">
            <v>СС3К</v>
          </cell>
        </row>
        <row r="143">
          <cell r="B143" t="str">
            <v>Жильцов Алексей Николаевич</v>
          </cell>
          <cell r="C143" t="e">
            <v>#N/A</v>
          </cell>
          <cell r="D143">
            <v>0</v>
          </cell>
          <cell r="E143" t="str">
            <v>ССВК</v>
          </cell>
        </row>
        <row r="144">
          <cell r="B144" t="str">
            <v>Жмаров Даниил Алексеевич</v>
          </cell>
          <cell r="C144" t="e">
            <v>#N/A</v>
          </cell>
          <cell r="D144" t="str">
            <v>спортивный туризм</v>
          </cell>
          <cell r="E144" t="str">
            <v>б/к</v>
          </cell>
        </row>
        <row r="145">
          <cell r="B145" t="str">
            <v>Жмуро Павел Евгеньевич</v>
          </cell>
          <cell r="C145" t="str">
            <v>Жмуро Павел Евгеньевич</v>
          </cell>
          <cell r="D145" t="str">
            <v>спортивный туризм</v>
          </cell>
          <cell r="E145" t="str">
            <v>СС3К</v>
          </cell>
        </row>
        <row r="146">
          <cell r="B146" t="str">
            <v>Жуковская Валентина Владимировна</v>
          </cell>
          <cell r="C146" t="str">
            <v>Жуковская Валентина Владимировна</v>
          </cell>
          <cell r="D146" t="str">
            <v>спортивный туризм</v>
          </cell>
          <cell r="E146" t="str">
            <v>СС1К</v>
          </cell>
        </row>
        <row r="147">
          <cell r="B147" t="str">
            <v>Жуковская Ольга Васильевна</v>
          </cell>
          <cell r="C147" t="str">
            <v>Жуковская Ольга Васильевна</v>
          </cell>
          <cell r="D147" t="str">
            <v>спортивный туризм</v>
          </cell>
          <cell r="E147" t="str">
            <v>ССВК</v>
          </cell>
        </row>
        <row r="148">
          <cell r="B148" t="str">
            <v>Журавлев Олег Михайлович</v>
          </cell>
          <cell r="C148" t="e">
            <v>#N/A</v>
          </cell>
          <cell r="D148" t="str">
            <v>спортивный туризм</v>
          </cell>
          <cell r="E148" t="str">
            <v>б/к</v>
          </cell>
        </row>
        <row r="149">
          <cell r="B149" t="str">
            <v>Завьялова Татьяна Олеговна</v>
          </cell>
          <cell r="C149" t="e">
            <v>#N/A</v>
          </cell>
          <cell r="D149" t="str">
            <v>спортивный туризм</v>
          </cell>
          <cell r="E149" t="str">
            <v>б/к</v>
          </cell>
        </row>
        <row r="150">
          <cell r="B150" t="str">
            <v>Загашев Михаил Викторович</v>
          </cell>
          <cell r="C150" t="str">
            <v>Загашев Михаил Викторович</v>
          </cell>
          <cell r="D150">
            <v>0</v>
          </cell>
          <cell r="E150" t="str">
            <v>СС3К</v>
          </cell>
        </row>
        <row r="151">
          <cell r="B151" t="str">
            <v>Зайченко Наталья Николаевна</v>
          </cell>
          <cell r="C151" t="e">
            <v>#N/A</v>
          </cell>
          <cell r="D151" t="str">
            <v>спортивный туризм</v>
          </cell>
          <cell r="E151" t="str">
            <v>б/к</v>
          </cell>
        </row>
        <row r="152">
          <cell r="B152" t="str">
            <v>Зарицкий Владимир Анатольевич</v>
          </cell>
          <cell r="C152" t="e">
            <v>#N/A</v>
          </cell>
          <cell r="D152" t="str">
            <v>спортивный туризм</v>
          </cell>
          <cell r="E152" t="str">
            <v>СС1К</v>
          </cell>
        </row>
        <row r="153">
          <cell r="B153" t="str">
            <v>Захаренков Николай Витальевич</v>
          </cell>
          <cell r="C153" t="str">
            <v>Захаренков Николай Витальевич</v>
          </cell>
          <cell r="D153" t="str">
            <v>спортивный туризм</v>
          </cell>
          <cell r="E153" t="str">
            <v>СС1К</v>
          </cell>
        </row>
        <row r="154">
          <cell r="B154" t="str">
            <v>Зинатуллин Эдгар Рудольфович</v>
          </cell>
          <cell r="C154" t="str">
            <v>Зинатуллин Эдгар Рудольфович</v>
          </cell>
          <cell r="D154" t="str">
            <v>спортивный туризм</v>
          </cell>
          <cell r="E154" t="str">
            <v>СС3К</v>
          </cell>
        </row>
        <row r="155">
          <cell r="B155" t="str">
            <v>Зинченко Маргарита Олеговна</v>
          </cell>
          <cell r="C155" t="e">
            <v>#N/A</v>
          </cell>
          <cell r="D155">
            <v>0</v>
          </cell>
          <cell r="E155" t="str">
            <v>СС1К</v>
          </cell>
        </row>
        <row r="156">
          <cell r="B156" t="str">
            <v>Зобова Валерия Александровна</v>
          </cell>
          <cell r="C156" t="str">
            <v>Зобова Валерия Александровна</v>
          </cell>
          <cell r="D156" t="str">
            <v>спортивный туризм</v>
          </cell>
          <cell r="E156" t="str">
            <v>СС3К</v>
          </cell>
        </row>
        <row r="157">
          <cell r="B157" t="str">
            <v>Зубкова Мария Сергеевна</v>
          </cell>
          <cell r="C157" t="e">
            <v>#N/A</v>
          </cell>
          <cell r="D157">
            <v>0</v>
          </cell>
          <cell r="E157" t="str">
            <v>СС1К</v>
          </cell>
        </row>
        <row r="158">
          <cell r="B158" t="str">
            <v>Зуева Инна Владимировна</v>
          </cell>
          <cell r="C158" t="str">
            <v>Зуева Инна Владимировна</v>
          </cell>
          <cell r="D158" t="str">
            <v>спортивный туризм</v>
          </cell>
          <cell r="E158" t="str">
            <v>СС3К</v>
          </cell>
        </row>
        <row r="159">
          <cell r="B159" t="str">
            <v>Зун Павел Сергеевич</v>
          </cell>
          <cell r="C159" t="str">
            <v>Зун Павел Сергеевич</v>
          </cell>
          <cell r="D159" t="str">
            <v>спортивный туризм</v>
          </cell>
          <cell r="E159" t="str">
            <v>СС3К</v>
          </cell>
        </row>
        <row r="160">
          <cell r="B160" t="str">
            <v>Зыблева Екатерина Евгеньевна</v>
          </cell>
          <cell r="C160" t="e">
            <v>#N/A</v>
          </cell>
          <cell r="D160" t="str">
            <v>спортивный туризм</v>
          </cell>
          <cell r="E160" t="str">
            <v>б/к</v>
          </cell>
        </row>
        <row r="161">
          <cell r="B161" t="str">
            <v>Иванов Александр Николаевич</v>
          </cell>
          <cell r="C161" t="str">
            <v>Иванов Александр Николаевич</v>
          </cell>
          <cell r="D161" t="str">
            <v>спортивный туризм</v>
          </cell>
          <cell r="E161" t="str">
            <v>СС2К</v>
          </cell>
        </row>
        <row r="162">
          <cell r="B162" t="str">
            <v>Иванов Михаил Иванович</v>
          </cell>
          <cell r="C162" t="e">
            <v>#N/A</v>
          </cell>
          <cell r="D162" t="str">
            <v>спортивный туризм</v>
          </cell>
          <cell r="E162" t="str">
            <v>СС1К</v>
          </cell>
        </row>
        <row r="163">
          <cell r="B163" t="str">
            <v>Иванова Екатерина Юрьевна</v>
          </cell>
          <cell r="C163" t="str">
            <v>Иванова Екатерина Юрьевна</v>
          </cell>
          <cell r="D163" t="str">
            <v>спортивный туризм</v>
          </cell>
          <cell r="E163" t="str">
            <v>СС3К</v>
          </cell>
        </row>
        <row r="164">
          <cell r="B164" t="str">
            <v>Иванова Ирина Игоревна</v>
          </cell>
          <cell r="C164" t="e">
            <v>#N/A</v>
          </cell>
          <cell r="D164" t="str">
            <v>спортивный туризм</v>
          </cell>
          <cell r="E164" t="str">
            <v>б/к</v>
          </cell>
        </row>
        <row r="165">
          <cell r="B165" t="str">
            <v>Иванова Наталия Сергеевна</v>
          </cell>
          <cell r="C165" t="e">
            <v>#N/A</v>
          </cell>
          <cell r="D165" t="str">
            <v>спортивный туризм</v>
          </cell>
          <cell r="E165" t="str">
            <v>СС3К</v>
          </cell>
        </row>
        <row r="166">
          <cell r="B166" t="str">
            <v>Иванова Ольга Тихоновна</v>
          </cell>
          <cell r="C166" t="e">
            <v>#N/A</v>
          </cell>
          <cell r="D166" t="str">
            <v>спортивный туризм</v>
          </cell>
          <cell r="E166" t="str">
            <v>СС1К</v>
          </cell>
        </row>
        <row r="167">
          <cell r="B167" t="str">
            <v>Иванова Татьяна Владимировна</v>
          </cell>
          <cell r="C167" t="str">
            <v>Иванова Татьяна Владимировна</v>
          </cell>
          <cell r="D167">
            <v>0</v>
          </cell>
          <cell r="E167" t="str">
            <v>СС1К</v>
          </cell>
        </row>
        <row r="168">
          <cell r="B168" t="str">
            <v>Ивачев Константин Юрьевич</v>
          </cell>
          <cell r="C168" t="e">
            <v>#N/A</v>
          </cell>
          <cell r="D168" t="str">
            <v>спортивный туризм</v>
          </cell>
          <cell r="E168" t="str">
            <v>СС3К</v>
          </cell>
        </row>
        <row r="169">
          <cell r="B169" t="str">
            <v>Ивачёва Ольга Викторовна</v>
          </cell>
          <cell r="C169" t="e">
            <v>#N/A</v>
          </cell>
          <cell r="D169" t="str">
            <v>спортивный туризм</v>
          </cell>
          <cell r="E169" t="str">
            <v>СС3К</v>
          </cell>
        </row>
        <row r="170">
          <cell r="B170" t="str">
            <v>Ивентьева Полина Сергеевна</v>
          </cell>
          <cell r="C170" t="e">
            <v>#N/A</v>
          </cell>
          <cell r="D170" t="str">
            <v>спортивный туризм</v>
          </cell>
          <cell r="E170" t="str">
            <v>СС3К</v>
          </cell>
        </row>
        <row r="171">
          <cell r="B171" t="str">
            <v>Игнаткович Алексей Сергеевич</v>
          </cell>
          <cell r="C171" t="str">
            <v>Игнаткович Алексей Сергеевич</v>
          </cell>
          <cell r="D171" t="str">
            <v>спортивный туризм</v>
          </cell>
          <cell r="E171" t="str">
            <v>СС1К</v>
          </cell>
        </row>
        <row r="172">
          <cell r="B172" t="str">
            <v>Игнатьев Владимир Викторович</v>
          </cell>
          <cell r="C172" t="e">
            <v>#N/A</v>
          </cell>
          <cell r="D172" t="str">
            <v>спортивный туризм</v>
          </cell>
          <cell r="E172" t="str">
            <v>СС3К</v>
          </cell>
        </row>
        <row r="173">
          <cell r="B173" t="str">
            <v>Иевлев Сергей Владимирович</v>
          </cell>
          <cell r="C173" t="str">
            <v>Иевлев Сергей Владимирович</v>
          </cell>
          <cell r="D173">
            <v>0</v>
          </cell>
          <cell r="E173" t="str">
            <v>СС3К</v>
          </cell>
        </row>
        <row r="174">
          <cell r="B174" t="str">
            <v>Иевлева Галина Васильевна</v>
          </cell>
          <cell r="C174" t="str">
            <v>Иевлева Галина Васильевна</v>
          </cell>
          <cell r="D174">
            <v>0</v>
          </cell>
          <cell r="E174" t="str">
            <v>СС3К</v>
          </cell>
        </row>
        <row r="175">
          <cell r="B175" t="str">
            <v>Илларионов Евгений Вячеславович</v>
          </cell>
          <cell r="C175" t="e">
            <v>#N/A</v>
          </cell>
          <cell r="D175" t="str">
            <v>спортивный туризм</v>
          </cell>
          <cell r="E175" t="str">
            <v>б/к</v>
          </cell>
        </row>
        <row r="176">
          <cell r="B176" t="str">
            <v>Илюхин Сергей Сергеевич</v>
          </cell>
          <cell r="C176" t="str">
            <v>Илюхин Сергей Сергеевич</v>
          </cell>
          <cell r="D176">
            <v>0</v>
          </cell>
          <cell r="E176" t="str">
            <v>СС3К</v>
          </cell>
        </row>
        <row r="177">
          <cell r="B177" t="str">
            <v>Ионов Александр Леонидович</v>
          </cell>
          <cell r="C177" t="e">
            <v>#N/A</v>
          </cell>
          <cell r="D177" t="str">
            <v>спортивный туризм</v>
          </cell>
          <cell r="E177" t="str">
            <v>СС1К</v>
          </cell>
        </row>
        <row r="178">
          <cell r="B178" t="str">
            <v>Ионочкин Алексей Александрович</v>
          </cell>
          <cell r="C178" t="str">
            <v>Ионочкин Алексей Александрович</v>
          </cell>
          <cell r="D178">
            <v>0</v>
          </cell>
          <cell r="E178" t="str">
            <v>СС3К</v>
          </cell>
        </row>
        <row r="179">
          <cell r="B179" t="str">
            <v>Ионочкина Ирина Владимировна</v>
          </cell>
          <cell r="C179" t="str">
            <v>Ионочкина Ирина Владимировна</v>
          </cell>
          <cell r="D179">
            <v>0</v>
          </cell>
          <cell r="E179" t="str">
            <v>СС3К</v>
          </cell>
        </row>
        <row r="180">
          <cell r="B180" t="str">
            <v>Исаева Надежда Алексеевна</v>
          </cell>
          <cell r="C180" t="e">
            <v>#N/A</v>
          </cell>
          <cell r="D180" t="str">
            <v>спортивный туризм</v>
          </cell>
          <cell r="E180" t="str">
            <v>б/к</v>
          </cell>
        </row>
        <row r="181">
          <cell r="B181" t="str">
            <v>Исмагилова Алина Рустемовна</v>
          </cell>
          <cell r="C181" t="str">
            <v>Исмагилова Алина Рустемовна</v>
          </cell>
          <cell r="D181" t="str">
            <v>спортивный туризм</v>
          </cell>
          <cell r="E181" t="str">
            <v>СС3К</v>
          </cell>
        </row>
        <row r="182">
          <cell r="B182" t="str">
            <v>Казакова Ольга Вадимовна</v>
          </cell>
          <cell r="C182" t="str">
            <v>Казакова Ольга Вадимовна</v>
          </cell>
          <cell r="D182">
            <v>0</v>
          </cell>
          <cell r="E182" t="str">
            <v>СС3К</v>
          </cell>
        </row>
        <row r="183">
          <cell r="B183" t="str">
            <v>Каклюгина Надежда Сергеевна</v>
          </cell>
          <cell r="C183" t="e">
            <v>#N/A</v>
          </cell>
          <cell r="D183">
            <v>0</v>
          </cell>
          <cell r="E183" t="str">
            <v>СС2К</v>
          </cell>
        </row>
        <row r="184">
          <cell r="B184" t="str">
            <v>Калаев Юрий Владимирович</v>
          </cell>
          <cell r="C184" t="e">
            <v>#N/A</v>
          </cell>
          <cell r="D184">
            <v>0</v>
          </cell>
          <cell r="E184" t="str">
            <v>ССВК</v>
          </cell>
        </row>
        <row r="185">
          <cell r="B185" t="str">
            <v>Калашникова Анастасия Алексеевна</v>
          </cell>
          <cell r="C185" t="e">
            <v>#N/A</v>
          </cell>
          <cell r="D185" t="str">
            <v>спортивный туризм</v>
          </cell>
          <cell r="E185" t="str">
            <v>б/к</v>
          </cell>
        </row>
        <row r="186">
          <cell r="B186" t="str">
            <v>Калинин Денис Викторович</v>
          </cell>
          <cell r="C186" t="e">
            <v>#N/A</v>
          </cell>
          <cell r="D186" t="str">
            <v>спортивный туризм</v>
          </cell>
          <cell r="E186" t="str">
            <v>СС3К</v>
          </cell>
        </row>
        <row r="187">
          <cell r="B187" t="str">
            <v>Каракулов Александр Михайлович</v>
          </cell>
          <cell r="C187" t="e">
            <v>#N/A</v>
          </cell>
          <cell r="D187">
            <v>0</v>
          </cell>
          <cell r="E187" t="str">
            <v>СС2К</v>
          </cell>
        </row>
        <row r="188">
          <cell r="B188" t="str">
            <v>Карлин Сергей Михайлович</v>
          </cell>
          <cell r="C188" t="str">
            <v>Карлин Сергей Михайлович</v>
          </cell>
          <cell r="D188" t="str">
            <v>спортивный туризм</v>
          </cell>
          <cell r="E188" t="str">
            <v>СС3К</v>
          </cell>
        </row>
        <row r="189">
          <cell r="B189" t="str">
            <v>Карпов Дмитрий Валерьевич</v>
          </cell>
          <cell r="C189" t="str">
            <v>Карпов Дмитрий Валерьевич</v>
          </cell>
          <cell r="D189">
            <v>0</v>
          </cell>
          <cell r="E189" t="str">
            <v>СС3К</v>
          </cell>
        </row>
        <row r="190">
          <cell r="B190" t="str">
            <v>Карпова Наталия Владимировна</v>
          </cell>
          <cell r="C190" t="str">
            <v>Карпова Наталия Владимировна</v>
          </cell>
          <cell r="D190" t="str">
            <v>спортивный туризм</v>
          </cell>
          <cell r="E190" t="str">
            <v>СС2К</v>
          </cell>
        </row>
        <row r="191">
          <cell r="B191" t="str">
            <v>Картунова Дарья Сергеевна</v>
          </cell>
          <cell r="C191" t="str">
            <v>Картунова Дарья Сергеевна</v>
          </cell>
          <cell r="D191" t="str">
            <v>спортивный туризм</v>
          </cell>
          <cell r="E191" t="str">
            <v>СС3К</v>
          </cell>
        </row>
        <row r="192">
          <cell r="B192" t="str">
            <v>Кашин Юрий Витальевич</v>
          </cell>
          <cell r="C192" t="str">
            <v>Кашин Юрий Витальевич</v>
          </cell>
          <cell r="D192" t="str">
            <v>спортивный туризм</v>
          </cell>
          <cell r="E192" t="str">
            <v>СС3К</v>
          </cell>
        </row>
        <row r="193">
          <cell r="B193" t="str">
            <v>Кеденко Андрей Николаевич</v>
          </cell>
          <cell r="C193" t="e">
            <v>#N/A</v>
          </cell>
          <cell r="D193" t="str">
            <v>спортивный туризм</v>
          </cell>
          <cell r="E193" t="str">
            <v>б/к</v>
          </cell>
        </row>
        <row r="194">
          <cell r="B194" t="str">
            <v>Кизиляев Дмитрий Викторович</v>
          </cell>
          <cell r="C194" t="str">
            <v>Кизиляев Дмитрий Викторович</v>
          </cell>
          <cell r="D194">
            <v>0</v>
          </cell>
          <cell r="E194" t="str">
            <v>СС3К</v>
          </cell>
        </row>
        <row r="195">
          <cell r="B195" t="str">
            <v>Кизиляева Екатерина Юрьевна</v>
          </cell>
          <cell r="C195" t="str">
            <v>Кизиляева Екатерина Юрьевна</v>
          </cell>
          <cell r="D195">
            <v>0</v>
          </cell>
          <cell r="E195" t="str">
            <v>СС3К</v>
          </cell>
        </row>
        <row r="196">
          <cell r="B196" t="str">
            <v>Киреев Роман Юрьевич</v>
          </cell>
          <cell r="C196" t="str">
            <v>Киреев Роман Юрьевич</v>
          </cell>
          <cell r="D196" t="str">
            <v>спортивный туризм</v>
          </cell>
          <cell r="E196" t="str">
            <v>СС2К</v>
          </cell>
        </row>
        <row r="197">
          <cell r="B197" t="str">
            <v>Киселева Анастасия Васильевна</v>
          </cell>
          <cell r="C197" t="e">
            <v>#N/A</v>
          </cell>
          <cell r="D197" t="str">
            <v>спортивный туризм</v>
          </cell>
          <cell r="E197" t="str">
            <v>СС3К</v>
          </cell>
        </row>
        <row r="198">
          <cell r="B198" t="str">
            <v>Клишина Анастасия Владимировна</v>
          </cell>
          <cell r="C198" t="e">
            <v>#N/A</v>
          </cell>
          <cell r="D198">
            <v>0</v>
          </cell>
          <cell r="E198" t="str">
            <v>СС2К</v>
          </cell>
        </row>
        <row r="199">
          <cell r="B199" t="str">
            <v>Клюкин Александр Викторович</v>
          </cell>
          <cell r="C199" t="e">
            <v>#N/A</v>
          </cell>
          <cell r="D199" t="str">
            <v>спортивный туризм</v>
          </cell>
          <cell r="E199" t="str">
            <v>СС3К</v>
          </cell>
        </row>
        <row r="200">
          <cell r="B200" t="str">
            <v>Ковалёв Павел Владимирович</v>
          </cell>
          <cell r="C200" t="e">
            <v>#N/A</v>
          </cell>
          <cell r="D200" t="str">
            <v>спортивный туризм</v>
          </cell>
          <cell r="E200" t="str">
            <v>б/к</v>
          </cell>
        </row>
        <row r="201">
          <cell r="B201" t="str">
            <v>Ковзель Виктор Егорович</v>
          </cell>
          <cell r="C201" t="str">
            <v>Ковзель Виктор Егорович</v>
          </cell>
          <cell r="D201" t="str">
            <v>спортивный туризм</v>
          </cell>
          <cell r="E201" t="str">
            <v>СС2К</v>
          </cell>
        </row>
        <row r="202">
          <cell r="B202" t="str">
            <v>Ковзель Елена Генриховна</v>
          </cell>
          <cell r="C202" t="str">
            <v>Ковзель Елена Генриховна</v>
          </cell>
          <cell r="D202" t="str">
            <v>спортивный туризм</v>
          </cell>
          <cell r="E202" t="str">
            <v>СС1К</v>
          </cell>
        </row>
        <row r="203">
          <cell r="B203" t="str">
            <v>Кожевников Артем Викторович</v>
          </cell>
          <cell r="C203" t="e">
            <v>#N/A</v>
          </cell>
          <cell r="D203" t="str">
            <v>спортивный туризм</v>
          </cell>
          <cell r="E203" t="str">
            <v>б/к</v>
          </cell>
        </row>
        <row r="204">
          <cell r="B204" t="str">
            <v>Колобкова Алёна Викторовна</v>
          </cell>
          <cell r="C204" t="str">
            <v>Колобкова Алёна Викторовна</v>
          </cell>
          <cell r="D204" t="str">
            <v>спортивный туризм</v>
          </cell>
          <cell r="E204" t="str">
            <v>СС2К</v>
          </cell>
        </row>
        <row r="205">
          <cell r="B205" t="str">
            <v>Колоскова Юлия Александровна</v>
          </cell>
          <cell r="C205" t="e">
            <v>#N/A</v>
          </cell>
          <cell r="D205" t="str">
            <v>спортивный туризм</v>
          </cell>
          <cell r="E205" t="str">
            <v>б/к</v>
          </cell>
        </row>
        <row r="206">
          <cell r="B206" t="str">
            <v>Колтунов Игорь Сергеевич</v>
          </cell>
          <cell r="C206" t="str">
            <v>Колтунов Игорь Сергеевич</v>
          </cell>
          <cell r="D206" t="str">
            <v>спортивный туризм</v>
          </cell>
          <cell r="E206" t="str">
            <v>СС3К</v>
          </cell>
        </row>
        <row r="207">
          <cell r="B207" t="str">
            <v>Комарова Инна Николаевна</v>
          </cell>
          <cell r="C207" t="str">
            <v>Комарова Инна Николаевна</v>
          </cell>
          <cell r="D207" t="str">
            <v>спортивный туризм</v>
          </cell>
          <cell r="E207" t="str">
            <v>СС1К</v>
          </cell>
        </row>
        <row r="208">
          <cell r="B208" t="str">
            <v>Корепин Иван Николаевич</v>
          </cell>
          <cell r="C208" t="str">
            <v>Корепин Иван Николаевич</v>
          </cell>
          <cell r="D208" t="str">
            <v>спортивный туризм</v>
          </cell>
          <cell r="E208" t="str">
            <v>СС2К</v>
          </cell>
        </row>
        <row r="209">
          <cell r="B209" t="str">
            <v>Корепина Наталия Сергеевна</v>
          </cell>
          <cell r="C209" t="str">
            <v>Корепина Наталия Сергеевна</v>
          </cell>
          <cell r="D209" t="str">
            <v>спортивный туризм</v>
          </cell>
          <cell r="E209" t="str">
            <v>СС2К</v>
          </cell>
        </row>
        <row r="210">
          <cell r="B210" t="str">
            <v>Корнев Илья Валентинович</v>
          </cell>
          <cell r="C210" t="str">
            <v>Корнев Илья Валентинович</v>
          </cell>
          <cell r="D210">
            <v>0</v>
          </cell>
          <cell r="E210" t="str">
            <v>СС3К</v>
          </cell>
        </row>
        <row r="211">
          <cell r="B211" t="str">
            <v>Корнева Мария Ильинична</v>
          </cell>
          <cell r="C211" t="str">
            <v>Корнева Мария Ильинична</v>
          </cell>
          <cell r="D211">
            <v>0</v>
          </cell>
          <cell r="E211" t="str">
            <v>СС3К</v>
          </cell>
        </row>
        <row r="212">
          <cell r="B212" t="str">
            <v>Королев Дмитрий Дмитриевич</v>
          </cell>
          <cell r="C212" t="str">
            <v>Королев Дмитрий Дмитриевич</v>
          </cell>
          <cell r="D212">
            <v>0</v>
          </cell>
          <cell r="E212" t="str">
            <v>ЮС</v>
          </cell>
        </row>
        <row r="213">
          <cell r="B213" t="str">
            <v>Королев Илья Ростиславович</v>
          </cell>
          <cell r="C213" t="str">
            <v>Королев Илья Ростиславович</v>
          </cell>
          <cell r="D213" t="str">
            <v>спортивный туризм</v>
          </cell>
          <cell r="E213" t="str">
            <v>СС2К</v>
          </cell>
        </row>
        <row r="214">
          <cell r="B214" t="str">
            <v>Королева Алина Андреевна</v>
          </cell>
          <cell r="C214" t="str">
            <v>Королева Алина Андреевна</v>
          </cell>
          <cell r="D214" t="str">
            <v>спортивный туризм</v>
          </cell>
          <cell r="E214" t="str">
            <v>СС3К</v>
          </cell>
        </row>
        <row r="215">
          <cell r="B215" t="str">
            <v>Королева Анастасия Ильинична</v>
          </cell>
          <cell r="C215" t="str">
            <v>Королева Анастасия Ильинична</v>
          </cell>
          <cell r="D215" t="str">
            <v>спортивный туризм</v>
          </cell>
          <cell r="E215" t="str">
            <v>СС3К</v>
          </cell>
        </row>
        <row r="216">
          <cell r="B216" t="str">
            <v>Королева Анна Ростиславовна</v>
          </cell>
          <cell r="C216" t="str">
            <v>Королева Анна Ростиславовна</v>
          </cell>
          <cell r="D216">
            <v>0</v>
          </cell>
          <cell r="E216" t="str">
            <v>СС3К</v>
          </cell>
        </row>
        <row r="217">
          <cell r="B217" t="str">
            <v>Короленко Сергей Юрьевич</v>
          </cell>
          <cell r="C217" t="str">
            <v>Короленко Сергей Юрьевич</v>
          </cell>
          <cell r="D217">
            <v>0</v>
          </cell>
          <cell r="E217" t="str">
            <v>СС3К</v>
          </cell>
        </row>
        <row r="218">
          <cell r="B218" t="str">
            <v>Коротаев Григорий Михайлович</v>
          </cell>
          <cell r="C218" t="e">
            <v>#N/A</v>
          </cell>
          <cell r="D218">
            <v>0</v>
          </cell>
          <cell r="E218" t="str">
            <v>СС2К</v>
          </cell>
        </row>
        <row r="219">
          <cell r="B219" t="str">
            <v>Коряко Татьяна Сергеевна</v>
          </cell>
          <cell r="C219" t="e">
            <v>#N/A</v>
          </cell>
          <cell r="D219" t="str">
            <v>спортивный туризм</v>
          </cell>
          <cell r="E219" t="str">
            <v>б/к</v>
          </cell>
        </row>
        <row r="220">
          <cell r="B220" t="str">
            <v>Косова Светлана Николаевна</v>
          </cell>
          <cell r="C220" t="e">
            <v>#N/A</v>
          </cell>
          <cell r="D220" t="str">
            <v>спортивный туризм</v>
          </cell>
          <cell r="E220" t="str">
            <v>б/к</v>
          </cell>
        </row>
        <row r="221">
          <cell r="B221" t="str">
            <v>Костенко Никита Николаевич</v>
          </cell>
          <cell r="C221" t="str">
            <v>Костенко Никита Николаевич</v>
          </cell>
          <cell r="D221" t="str">
            <v>спортивный туризм</v>
          </cell>
          <cell r="E221" t="str">
            <v>СС2К</v>
          </cell>
        </row>
        <row r="222">
          <cell r="B222" t="str">
            <v>Котлов Сергей Николаевич</v>
          </cell>
          <cell r="C222" t="e">
            <v>#N/A</v>
          </cell>
          <cell r="D222" t="str">
            <v>спортивный туризм</v>
          </cell>
          <cell r="E222" t="str">
            <v>СС1К</v>
          </cell>
        </row>
        <row r="223">
          <cell r="B223" t="str">
            <v>Кочеткова Дина Игоревна</v>
          </cell>
          <cell r="C223" t="e">
            <v>#N/A</v>
          </cell>
          <cell r="D223" t="str">
            <v>спортивный туризм</v>
          </cell>
          <cell r="E223" t="str">
            <v>СС3К</v>
          </cell>
        </row>
        <row r="224">
          <cell r="B224" t="str">
            <v>Кошаровская Евгения Ивановна</v>
          </cell>
          <cell r="C224" t="str">
            <v>Кошаровская Евгения Ивановна</v>
          </cell>
          <cell r="D224" t="str">
            <v>спортивный туризм</v>
          </cell>
          <cell r="E224" t="str">
            <v>СС2К</v>
          </cell>
        </row>
        <row r="225">
          <cell r="B225" t="str">
            <v>Кравченко Виталий Александрович</v>
          </cell>
          <cell r="C225" t="e">
            <v>#N/A</v>
          </cell>
          <cell r="D225">
            <v>0</v>
          </cell>
          <cell r="E225" t="str">
            <v>СС2К</v>
          </cell>
        </row>
        <row r="226">
          <cell r="B226" t="str">
            <v>Кравченко Вячеслав Александрович</v>
          </cell>
          <cell r="C226" t="e">
            <v>#N/A</v>
          </cell>
          <cell r="D226">
            <v>0</v>
          </cell>
          <cell r="E226" t="str">
            <v>СС2К</v>
          </cell>
        </row>
        <row r="227">
          <cell r="B227" t="str">
            <v>Кравченко Павел Алексеевич</v>
          </cell>
          <cell r="C227" t="e">
            <v>#N/A</v>
          </cell>
          <cell r="D227">
            <v>0</v>
          </cell>
          <cell r="E227" t="str">
            <v>СС3К</v>
          </cell>
        </row>
        <row r="228">
          <cell r="B228" t="str">
            <v>Краморенко Виктория Максимовна</v>
          </cell>
          <cell r="C228" t="e">
            <v>#N/A</v>
          </cell>
          <cell r="D228" t="str">
            <v>спортивный туризм</v>
          </cell>
          <cell r="E228" t="str">
            <v>б/к</v>
          </cell>
        </row>
        <row r="229">
          <cell r="B229" t="str">
            <v>Архипова Алена Сергеевна</v>
          </cell>
          <cell r="C229" t="str">
            <v>Архипова Алена Сергеевна</v>
          </cell>
          <cell r="D229" t="str">
            <v>спортивный туризм</v>
          </cell>
          <cell r="E229" t="str">
            <v>СС3К</v>
          </cell>
        </row>
        <row r="230">
          <cell r="B230" t="str">
            <v>Кривоносова Кристина Владимировна</v>
          </cell>
          <cell r="C230" t="str">
            <v>Кривоносова Кристина Владимировна</v>
          </cell>
          <cell r="D230">
            <v>0</v>
          </cell>
          <cell r="E230" t="str">
            <v>СС3К</v>
          </cell>
        </row>
        <row r="231">
          <cell r="B231" t="str">
            <v>Крикун Александр Артемович</v>
          </cell>
          <cell r="C231" t="str">
            <v>Крикун Александр Артемович</v>
          </cell>
          <cell r="D231">
            <v>0</v>
          </cell>
          <cell r="E231" t="str">
            <v>СС3К</v>
          </cell>
        </row>
        <row r="232">
          <cell r="B232" t="str">
            <v>Крупный Егор Владимирович</v>
          </cell>
          <cell r="C232" t="str">
            <v>Крупный Егор Владимирович</v>
          </cell>
          <cell r="D232">
            <v>0</v>
          </cell>
          <cell r="E232" t="str">
            <v>СС3К</v>
          </cell>
        </row>
        <row r="233">
          <cell r="B233" t="str">
            <v>Кудряшов Владимир Федорович</v>
          </cell>
          <cell r="C233" t="str">
            <v>Кудряшов Владимир Федорович</v>
          </cell>
          <cell r="D233">
            <v>0</v>
          </cell>
          <cell r="E233" t="str">
            <v>СС1К</v>
          </cell>
        </row>
        <row r="234">
          <cell r="B234" t="str">
            <v>Кузнецов Алексей Владимирович</v>
          </cell>
          <cell r="C234" t="str">
            <v>Кузнецов Алексей Владимирович</v>
          </cell>
          <cell r="D234">
            <v>0</v>
          </cell>
          <cell r="E234" t="str">
            <v>СС3К</v>
          </cell>
        </row>
        <row r="235">
          <cell r="B235" t="str">
            <v>Кузнецов Сергей Андреевич</v>
          </cell>
          <cell r="C235" t="str">
            <v>Кузнецов Сергей Андреевич</v>
          </cell>
          <cell r="D235">
            <v>0</v>
          </cell>
          <cell r="E235" t="str">
            <v>СС3К</v>
          </cell>
        </row>
        <row r="236">
          <cell r="B236" t="str">
            <v>Кузнецова Юлия Михайловна</v>
          </cell>
          <cell r="C236" t="str">
            <v>Кузнецова Юлия Михайловна</v>
          </cell>
          <cell r="D236" t="str">
            <v>спортивный туризм</v>
          </cell>
          <cell r="E236" t="str">
            <v>СС2К</v>
          </cell>
        </row>
        <row r="237">
          <cell r="B237" t="str">
            <v>Кузьменко Евгений Владимирович</v>
          </cell>
          <cell r="C237" t="str">
            <v>Кузьменко Евгений Владимирович</v>
          </cell>
          <cell r="D237" t="str">
            <v>спортивный туризм</v>
          </cell>
          <cell r="E237" t="str">
            <v>СС3К</v>
          </cell>
        </row>
        <row r="238">
          <cell r="B238" t="str">
            <v>Кузьмичев Андрей Юрьевич</v>
          </cell>
          <cell r="C238" t="e">
            <v>#N/A</v>
          </cell>
          <cell r="D238" t="str">
            <v>спортивный туризм</v>
          </cell>
          <cell r="E238" t="str">
            <v>СС1К</v>
          </cell>
        </row>
        <row r="239">
          <cell r="B239" t="str">
            <v>Кузьмичева Анна Геннадьевна</v>
          </cell>
          <cell r="C239" t="e">
            <v>#N/A</v>
          </cell>
          <cell r="D239" t="str">
            <v>спортивный туризм</v>
          </cell>
          <cell r="E239" t="str">
            <v>СС2К</v>
          </cell>
        </row>
        <row r="240">
          <cell r="B240" t="str">
            <v>Кулемин Дмитрий Валентинович</v>
          </cell>
          <cell r="C240" t="str">
            <v>Кулемин Дмитрий Валентинович</v>
          </cell>
          <cell r="D240" t="str">
            <v>спортивный туризм</v>
          </cell>
          <cell r="E240" t="str">
            <v>СС2К</v>
          </cell>
        </row>
        <row r="241">
          <cell r="B241" t="str">
            <v>Кулемина Евгения Сергеевна</v>
          </cell>
          <cell r="C241" t="str">
            <v>Кулемина Евгения Сергеевна</v>
          </cell>
          <cell r="D241" t="str">
            <v>спортивный туризм</v>
          </cell>
          <cell r="E241" t="str">
            <v>СС3К</v>
          </cell>
        </row>
        <row r="242">
          <cell r="B242" t="str">
            <v>Кулик Сергей Николаевич</v>
          </cell>
          <cell r="C242" t="e">
            <v>#N/A</v>
          </cell>
          <cell r="D242" t="str">
            <v>спортивный туризм</v>
          </cell>
          <cell r="E242" t="str">
            <v>б/к</v>
          </cell>
        </row>
        <row r="243">
          <cell r="B243" t="str">
            <v>Куликов Сергей Юрьевич</v>
          </cell>
          <cell r="C243" t="e">
            <v>#N/A</v>
          </cell>
          <cell r="D243" t="str">
            <v>спортивный туризм</v>
          </cell>
          <cell r="E243" t="str">
            <v>СС3К</v>
          </cell>
        </row>
        <row r="244">
          <cell r="B244" t="str">
            <v>Курбатов Макар Николаевич</v>
          </cell>
          <cell r="C244" t="str">
            <v>Курбатов Макар Николаевич</v>
          </cell>
          <cell r="D244" t="str">
            <v>спортивный туризм</v>
          </cell>
          <cell r="E244" t="str">
            <v>СС3К</v>
          </cell>
        </row>
        <row r="245">
          <cell r="B245" t="str">
            <v>Кустов Алексей Валерьевич</v>
          </cell>
          <cell r="C245" t="str">
            <v>Кустов Алексей Валерьевич</v>
          </cell>
          <cell r="D245" t="str">
            <v>спортивный туризм</v>
          </cell>
          <cell r="E245" t="str">
            <v>СС3К</v>
          </cell>
        </row>
        <row r="246">
          <cell r="B246" t="str">
            <v>Кухаренко Руслан Юрьевич</v>
          </cell>
          <cell r="C246" t="e">
            <v>#N/A</v>
          </cell>
          <cell r="D246" t="str">
            <v>спортивный туризм</v>
          </cell>
          <cell r="E246" t="str">
            <v>б/к</v>
          </cell>
        </row>
        <row r="247">
          <cell r="B247" t="str">
            <v>Кучеровский Глеб Алексеевич</v>
          </cell>
          <cell r="C247" t="e">
            <v>#N/A</v>
          </cell>
          <cell r="D247" t="str">
            <v>спортивный туризм</v>
          </cell>
          <cell r="E247" t="str">
            <v>СС3К</v>
          </cell>
        </row>
        <row r="248">
          <cell r="B248" t="str">
            <v>Кучугурный Егор Александрович</v>
          </cell>
          <cell r="C248" t="e">
            <v>#N/A</v>
          </cell>
          <cell r="D248" t="str">
            <v>спортивный туризм</v>
          </cell>
          <cell r="E248" t="str">
            <v>ЮС</v>
          </cell>
        </row>
        <row r="249">
          <cell r="B249" t="str">
            <v>Кушнер Владимир Анатольевич</v>
          </cell>
          <cell r="C249" t="str">
            <v>Кушнер Владимир Анатольевич</v>
          </cell>
          <cell r="D249" t="str">
            <v>спортивный туризм</v>
          </cell>
          <cell r="E249" t="str">
            <v>СС1К</v>
          </cell>
        </row>
        <row r="250">
          <cell r="B250" t="str">
            <v>Кушнер Светлана Владимировна</v>
          </cell>
          <cell r="C250" t="e">
            <v>#N/A</v>
          </cell>
          <cell r="D250">
            <v>0</v>
          </cell>
          <cell r="E250" t="str">
            <v>СС3К</v>
          </cell>
        </row>
        <row r="251">
          <cell r="B251" t="str">
            <v>Лаврентьев Алексей Андреевич</v>
          </cell>
          <cell r="C251" t="e">
            <v>#N/A</v>
          </cell>
          <cell r="D251" t="str">
            <v>спортивный туризм</v>
          </cell>
          <cell r="E251" t="str">
            <v>СС3К</v>
          </cell>
        </row>
        <row r="252">
          <cell r="B252" t="str">
            <v>Лазарев Владимир Федорович</v>
          </cell>
          <cell r="C252" t="str">
            <v>Лазарев Владимир Федорович</v>
          </cell>
          <cell r="D252">
            <v>0</v>
          </cell>
          <cell r="E252" t="str">
            <v>СС3К</v>
          </cell>
        </row>
        <row r="253">
          <cell r="B253" t="str">
            <v>Лантрат Ирина Ивановна</v>
          </cell>
          <cell r="C253" t="str">
            <v>Лантрат Ирина Ивановна</v>
          </cell>
          <cell r="D253">
            <v>0</v>
          </cell>
          <cell r="E253" t="str">
            <v>СС1К</v>
          </cell>
        </row>
        <row r="254">
          <cell r="B254" t="str">
            <v>Лапшина Елизавета Викторовна</v>
          </cell>
          <cell r="C254" t="str">
            <v>Лапшина Елизавета Викторовна</v>
          </cell>
          <cell r="D254" t="str">
            <v>спортивный туризм</v>
          </cell>
          <cell r="E254" t="str">
            <v>СС3К</v>
          </cell>
        </row>
        <row r="255">
          <cell r="B255" t="str">
            <v>Ларионова Наталья Викторовна</v>
          </cell>
          <cell r="C255" t="e">
            <v>#N/A</v>
          </cell>
          <cell r="D255">
            <v>0</v>
          </cell>
          <cell r="E255" t="str">
            <v>ССВК</v>
          </cell>
        </row>
        <row r="256">
          <cell r="B256" t="str">
            <v>Легкобыт Николай Владимирович</v>
          </cell>
          <cell r="C256" t="str">
            <v>Легкобыт Николай Владимирович</v>
          </cell>
          <cell r="D256" t="str">
            <v>спортивный туризм</v>
          </cell>
          <cell r="E256" t="str">
            <v>СС1К</v>
          </cell>
        </row>
        <row r="257">
          <cell r="B257" t="str">
            <v>Леонов Егор Александрович</v>
          </cell>
          <cell r="C257" t="str">
            <v>Леонов Егор Александрович</v>
          </cell>
          <cell r="D257" t="str">
            <v>спортивный туризм</v>
          </cell>
          <cell r="E257" t="str">
            <v>СС3К</v>
          </cell>
        </row>
        <row r="258">
          <cell r="B258" t="str">
            <v>Леонов Максим Александрович</v>
          </cell>
          <cell r="C258" t="str">
            <v>Леонов Максим Александрович</v>
          </cell>
          <cell r="D258">
            <v>0</v>
          </cell>
          <cell r="E258" t="str">
            <v>ЮС</v>
          </cell>
        </row>
        <row r="259">
          <cell r="B259" t="str">
            <v>Леплёва Ольга Васильевна</v>
          </cell>
          <cell r="C259" t="e">
            <v>#N/A</v>
          </cell>
          <cell r="D259">
            <v>0</v>
          </cell>
          <cell r="E259" t="str">
            <v>СС2К</v>
          </cell>
        </row>
        <row r="260">
          <cell r="B260" t="str">
            <v>Лиманский Александр Николаевич</v>
          </cell>
          <cell r="C260" t="str">
            <v>Лиманский Александр Николаевич</v>
          </cell>
          <cell r="D260">
            <v>0</v>
          </cell>
          <cell r="E260" t="str">
            <v>СС3К</v>
          </cell>
        </row>
        <row r="261">
          <cell r="B261" t="str">
            <v>Линкеев Кирилл Александрович</v>
          </cell>
          <cell r="C261" t="e">
            <v>#N/A</v>
          </cell>
          <cell r="D261">
            <v>0</v>
          </cell>
          <cell r="E261" t="str">
            <v>ССВК</v>
          </cell>
        </row>
        <row r="262">
          <cell r="B262" t="str">
            <v>Липатова Дарья Андреевна</v>
          </cell>
          <cell r="C262" t="e">
            <v>#N/A</v>
          </cell>
          <cell r="D262" t="str">
            <v>спортивный туризм</v>
          </cell>
          <cell r="E262" t="str">
            <v>б/к</v>
          </cell>
        </row>
        <row r="263">
          <cell r="B263" t="str">
            <v>Липинская Олеся Александровна</v>
          </cell>
          <cell r="C263" t="str">
            <v>Липинская Олеся Александровна</v>
          </cell>
          <cell r="D263" t="str">
            <v>спортивный туризм</v>
          </cell>
          <cell r="E263" t="str">
            <v>СС3К</v>
          </cell>
        </row>
        <row r="264">
          <cell r="B264" t="str">
            <v>Лисова Татьяна Павловна</v>
          </cell>
          <cell r="C264" t="str">
            <v>Лисова Татьяна Павловна</v>
          </cell>
          <cell r="D264">
            <v>0</v>
          </cell>
          <cell r="E264" t="str">
            <v>СС3К</v>
          </cell>
        </row>
        <row r="265">
          <cell r="B265" t="str">
            <v>Лисовская Елена Витальевна</v>
          </cell>
          <cell r="C265" t="str">
            <v>Лисовская Елена Витальевна</v>
          </cell>
          <cell r="D265" t="str">
            <v>спортивный туризм</v>
          </cell>
          <cell r="E265" t="str">
            <v>СС3К</v>
          </cell>
        </row>
        <row r="266">
          <cell r="B266" t="str">
            <v>Литау Валерия Денисовна</v>
          </cell>
          <cell r="C266" t="str">
            <v>Литау Валерия Денисовна</v>
          </cell>
          <cell r="D266">
            <v>0</v>
          </cell>
          <cell r="E266" t="str">
            <v>ЮС</v>
          </cell>
        </row>
        <row r="267">
          <cell r="B267" t="str">
            <v>Литвинцева Анна Викторовна</v>
          </cell>
          <cell r="C267" t="str">
            <v>Литвинцева Анна Викторовна</v>
          </cell>
          <cell r="D267">
            <v>0</v>
          </cell>
          <cell r="E267" t="str">
            <v>СС3К</v>
          </cell>
        </row>
        <row r="268">
          <cell r="B268" t="str">
            <v>Логинов Алексей Александрович</v>
          </cell>
          <cell r="C268" t="str">
            <v>Логинов Алексей Александрович</v>
          </cell>
          <cell r="D268" t="str">
            <v>спортивный туризм</v>
          </cell>
          <cell r="E268" t="str">
            <v>СС1К</v>
          </cell>
        </row>
        <row r="269">
          <cell r="B269" t="str">
            <v>Логинова Евгения Александровна</v>
          </cell>
          <cell r="C269" t="e">
            <v>#N/A</v>
          </cell>
          <cell r="D269">
            <v>0</v>
          </cell>
          <cell r="E269" t="str">
            <v>СС2К</v>
          </cell>
        </row>
        <row r="270">
          <cell r="B270" t="str">
            <v>Лотонин Алексей Вадимович</v>
          </cell>
          <cell r="C270" t="e">
            <v>#N/A</v>
          </cell>
          <cell r="D270" t="str">
            <v>спортивный туризм</v>
          </cell>
          <cell r="E270" t="str">
            <v>б/к</v>
          </cell>
        </row>
        <row r="271">
          <cell r="B271" t="str">
            <v>Любимов Михаил Константинович</v>
          </cell>
          <cell r="C271" t="str">
            <v>Любимов Михаил Константинович</v>
          </cell>
          <cell r="D271">
            <v>0</v>
          </cell>
          <cell r="E271" t="str">
            <v>СС3К</v>
          </cell>
        </row>
        <row r="272">
          <cell r="B272" t="str">
            <v>Майкова Екатерина Михайловна</v>
          </cell>
          <cell r="C272" t="str">
            <v>Майкова Екатерина Михайловна</v>
          </cell>
          <cell r="D272" t="str">
            <v>спортивный туризм</v>
          </cell>
          <cell r="E272" t="str">
            <v>СС2К</v>
          </cell>
        </row>
        <row r="273">
          <cell r="B273" t="str">
            <v>Макаров Федор Максимович</v>
          </cell>
          <cell r="C273" t="str">
            <v>Макаров Федор Максимович</v>
          </cell>
          <cell r="D273">
            <v>0</v>
          </cell>
          <cell r="E273" t="str">
            <v>СС3К</v>
          </cell>
        </row>
        <row r="274">
          <cell r="B274" t="str">
            <v>Макашова Зельма Эдуардовна</v>
          </cell>
          <cell r="C274" t="e">
            <v>#N/A</v>
          </cell>
          <cell r="D274" t="str">
            <v>спортивный туризм</v>
          </cell>
          <cell r="E274" t="str">
            <v>СС1К</v>
          </cell>
        </row>
        <row r="275">
          <cell r="B275" t="str">
            <v>Макейкина Людмила Геннадьевна</v>
          </cell>
          <cell r="C275" t="str">
            <v>Макейкина Людмила Геннадьевна</v>
          </cell>
          <cell r="D275" t="str">
            <v>спортивный туризм</v>
          </cell>
          <cell r="E275" t="str">
            <v>СС3К</v>
          </cell>
        </row>
        <row r="276">
          <cell r="B276" t="str">
            <v>Максимов Дмитрий Викторович</v>
          </cell>
          <cell r="C276" t="e">
            <v>#N/A</v>
          </cell>
          <cell r="D276" t="str">
            <v>спортивный туризм</v>
          </cell>
          <cell r="E276" t="str">
            <v>СС3К</v>
          </cell>
        </row>
        <row r="277">
          <cell r="B277" t="str">
            <v>Малина Даниил Евгеньевич</v>
          </cell>
          <cell r="C277" t="str">
            <v>Малина Даниил Евгеньевич</v>
          </cell>
          <cell r="D277">
            <v>0</v>
          </cell>
          <cell r="E277" t="str">
            <v>СС3К</v>
          </cell>
        </row>
        <row r="278">
          <cell r="B278" t="str">
            <v>Малинин Виктор Алексеевич</v>
          </cell>
          <cell r="C278" t="str">
            <v>Малинин Виктор Алексеевич</v>
          </cell>
          <cell r="D278" t="str">
            <v>спортивный туризм</v>
          </cell>
          <cell r="E278" t="str">
            <v>СС2К</v>
          </cell>
        </row>
        <row r="279">
          <cell r="B279" t="str">
            <v>Малкин Игорь Октябрьевич</v>
          </cell>
          <cell r="C279" t="e">
            <v>#N/A</v>
          </cell>
          <cell r="D279">
            <v>0</v>
          </cell>
          <cell r="E279" t="str">
            <v>СС1К</v>
          </cell>
        </row>
        <row r="280">
          <cell r="B280" t="str">
            <v>Малкина Елена Анатольевна</v>
          </cell>
          <cell r="C280" t="e">
            <v>#N/A</v>
          </cell>
          <cell r="D280">
            <v>0</v>
          </cell>
          <cell r="E280" t="str">
            <v>СС2К</v>
          </cell>
        </row>
        <row r="281">
          <cell r="B281" t="str">
            <v>Малыгина Елена Владимировна</v>
          </cell>
          <cell r="C281" t="str">
            <v>Малыгина Елена Владимировна</v>
          </cell>
          <cell r="D281">
            <v>0</v>
          </cell>
          <cell r="E281" t="str">
            <v>СС3К</v>
          </cell>
        </row>
        <row r="282">
          <cell r="B282" t="str">
            <v>Марабян Виктория Андреевна</v>
          </cell>
          <cell r="C282" t="str">
            <v>Марабян Виктория Андреевна</v>
          </cell>
          <cell r="D282" t="str">
            <v>спортивный туризм</v>
          </cell>
          <cell r="E282" t="str">
            <v>СС3К</v>
          </cell>
        </row>
        <row r="283">
          <cell r="B283" t="str">
            <v>Маркарьянц Наталья Михайловна</v>
          </cell>
          <cell r="C283" t="str">
            <v>Маркарьянц Наталья Михайловна</v>
          </cell>
          <cell r="D283" t="str">
            <v>спортивный туризм</v>
          </cell>
          <cell r="E283" t="str">
            <v>СС3К</v>
          </cell>
        </row>
        <row r="284">
          <cell r="B284" t="str">
            <v>Марков Михаил Николаевич</v>
          </cell>
          <cell r="C284" t="e">
            <v>#N/A</v>
          </cell>
          <cell r="D284" t="str">
            <v>спортивный туризм</v>
          </cell>
          <cell r="E284" t="str">
            <v>б/к</v>
          </cell>
        </row>
        <row r="285">
          <cell r="B285" t="str">
            <v>Марков Николай Ростиславович</v>
          </cell>
          <cell r="C285" t="e">
            <v>#N/A</v>
          </cell>
          <cell r="D285" t="str">
            <v>спортивный туризм</v>
          </cell>
          <cell r="E285" t="str">
            <v>б/к</v>
          </cell>
        </row>
        <row r="286">
          <cell r="B286" t="str">
            <v>Маркова Ольга Александровна</v>
          </cell>
          <cell r="C286" t="str">
            <v>Маркова Ольга Александровна</v>
          </cell>
          <cell r="D286" t="str">
            <v>спортивный туризм</v>
          </cell>
          <cell r="E286" t="str">
            <v>СС3К</v>
          </cell>
        </row>
        <row r="287">
          <cell r="B287" t="str">
            <v>Мартюшев Леонид Борисович</v>
          </cell>
          <cell r="C287" t="str">
            <v>Мартюшев Леонид Борисович</v>
          </cell>
          <cell r="D287" t="str">
            <v>спортивный туризм</v>
          </cell>
          <cell r="E287" t="str">
            <v>СС3К</v>
          </cell>
        </row>
        <row r="288">
          <cell r="B288" t="str">
            <v>Матвеева Александрина Алексеевна</v>
          </cell>
          <cell r="C288" t="e">
            <v>#N/A</v>
          </cell>
          <cell r="D288" t="str">
            <v>спортивный туризм</v>
          </cell>
          <cell r="E288" t="str">
            <v>б/к</v>
          </cell>
        </row>
        <row r="289">
          <cell r="B289" t="str">
            <v xml:space="preserve">Матвеева Анна Валерьевна </v>
          </cell>
          <cell r="C289" t="e">
            <v>#N/A</v>
          </cell>
          <cell r="D289" t="str">
            <v>спортивный туризм</v>
          </cell>
          <cell r="E289" t="str">
            <v>СС1К</v>
          </cell>
        </row>
        <row r="290">
          <cell r="B290" t="str">
            <v xml:space="preserve">Матреничев Вячеслав Анатольевич </v>
          </cell>
          <cell r="C290" t="e">
            <v>#N/A</v>
          </cell>
          <cell r="D290" t="str">
            <v>спортивный туризм</v>
          </cell>
          <cell r="E290" t="str">
            <v>СС1К</v>
          </cell>
        </row>
        <row r="291">
          <cell r="B291" t="str">
            <v>Матыжонок Виктор Николаевич</v>
          </cell>
          <cell r="C291" t="str">
            <v>Матыжонок Виктор Николаевич</v>
          </cell>
          <cell r="D291" t="str">
            <v>спортивный туризм</v>
          </cell>
          <cell r="E291" t="str">
            <v>СС3К</v>
          </cell>
        </row>
        <row r="292">
          <cell r="B292" t="str">
            <v>Мацкевич Екатерина Сергеевна</v>
          </cell>
          <cell r="C292" t="str">
            <v>Мацкевич Екатерина Сергеевна</v>
          </cell>
          <cell r="D292" t="str">
            <v>спортивный туризм</v>
          </cell>
          <cell r="E292" t="str">
            <v>СС3К</v>
          </cell>
        </row>
        <row r="293">
          <cell r="B293" t="str">
            <v>Медведев Алексей Владимирович</v>
          </cell>
          <cell r="C293" t="str">
            <v>Медведев Алексей Владимирович</v>
          </cell>
          <cell r="D293" t="str">
            <v>спортивный туризм</v>
          </cell>
          <cell r="E293" t="str">
            <v>СС3К</v>
          </cell>
        </row>
        <row r="294">
          <cell r="B294" t="str">
            <v>Медведев Геннадий Юрьевич</v>
          </cell>
          <cell r="C294" t="e">
            <v>#N/A</v>
          </cell>
          <cell r="D294">
            <v>0</v>
          </cell>
          <cell r="E294" t="str">
            <v>СС1К</v>
          </cell>
        </row>
        <row r="295">
          <cell r="B295" t="str">
            <v>Меньков Михаил Альбертович</v>
          </cell>
          <cell r="C295" t="str">
            <v>Меньков Михаил Альбертович</v>
          </cell>
          <cell r="D295" t="str">
            <v>спортивный туризм</v>
          </cell>
          <cell r="E295" t="str">
            <v>СС3К</v>
          </cell>
        </row>
        <row r="296">
          <cell r="B296" t="str">
            <v>Мержиевский Илья Владимирович</v>
          </cell>
          <cell r="C296" t="str">
            <v>Мержиевский Илья Владимирович</v>
          </cell>
          <cell r="D296" t="str">
            <v>спортивный туризм</v>
          </cell>
          <cell r="E296" t="str">
            <v>СС2К</v>
          </cell>
        </row>
        <row r="297">
          <cell r="B297" t="str">
            <v>Меркулов Виктор Александрович</v>
          </cell>
          <cell r="C297" t="e">
            <v>#N/A</v>
          </cell>
          <cell r="D297" t="str">
            <v>спортивный туризм</v>
          </cell>
          <cell r="E297" t="str">
            <v>СС2К</v>
          </cell>
        </row>
        <row r="298">
          <cell r="B298" t="str">
            <v>Мец Антон Сергеевич</v>
          </cell>
          <cell r="C298" t="e">
            <v>#N/A</v>
          </cell>
          <cell r="D298">
            <v>0</v>
          </cell>
          <cell r="E298" t="str">
            <v>СС1К</v>
          </cell>
        </row>
        <row r="299">
          <cell r="B299" t="str">
            <v>Мещерякова Ирина Евгеньевна</v>
          </cell>
          <cell r="C299" t="str">
            <v>Мещерякова Ирина Евгеньевна</v>
          </cell>
          <cell r="D299">
            <v>0</v>
          </cell>
          <cell r="E299" t="str">
            <v>СС3К</v>
          </cell>
        </row>
        <row r="300">
          <cell r="B300" t="str">
            <v>Микшин Аркадий Владимирович</v>
          </cell>
          <cell r="C300" t="str">
            <v>Микшин Аркадий Владимирович</v>
          </cell>
          <cell r="D300" t="str">
            <v>спортивный туризм</v>
          </cell>
          <cell r="E300" t="str">
            <v>СС3К</v>
          </cell>
        </row>
        <row r="301">
          <cell r="B301" t="str">
            <v>Милюков Егор Николаевич</v>
          </cell>
          <cell r="C301" t="str">
            <v>Милюков Егор Николаевич</v>
          </cell>
          <cell r="D301" t="str">
            <v>спортивный туризм</v>
          </cell>
          <cell r="E301" t="str">
            <v>СС3К</v>
          </cell>
        </row>
        <row r="302">
          <cell r="B302" t="str">
            <v>Митина Светлана Витальевна</v>
          </cell>
          <cell r="C302" t="str">
            <v>Митина Светлана Витальевна</v>
          </cell>
          <cell r="D302" t="str">
            <v>спортивный туризм</v>
          </cell>
          <cell r="E302" t="str">
            <v>СС3К</v>
          </cell>
        </row>
        <row r="303">
          <cell r="B303" t="str">
            <v>Михайлов Александр Борисович</v>
          </cell>
          <cell r="C303" t="str">
            <v>Михайлов Александр Борисович</v>
          </cell>
          <cell r="D303" t="str">
            <v>спортивный туризм</v>
          </cell>
          <cell r="E303" t="str">
            <v>СС2К</v>
          </cell>
        </row>
        <row r="304">
          <cell r="B304" t="str">
            <v>Михайлов Борис Алексеевич</v>
          </cell>
          <cell r="C304" t="str">
            <v>Михайлов Борис Алексеевич</v>
          </cell>
          <cell r="D304">
            <v>0</v>
          </cell>
          <cell r="E304" t="str">
            <v>СС3К</v>
          </cell>
        </row>
        <row r="305">
          <cell r="B305" t="str">
            <v>Михеев Владимир Алексеевич</v>
          </cell>
          <cell r="C305" t="str">
            <v>Михеев Владимир Алексеевич</v>
          </cell>
          <cell r="D305" t="str">
            <v>спортивный туризм</v>
          </cell>
          <cell r="E305" t="str">
            <v>ССВК</v>
          </cell>
        </row>
        <row r="306">
          <cell r="B306" t="str">
            <v>Можейко Ольга Олеговна</v>
          </cell>
          <cell r="C306" t="str">
            <v>Можейко Ольга Олеговна</v>
          </cell>
          <cell r="D306" t="str">
            <v>спортивный туризм</v>
          </cell>
          <cell r="E306" t="str">
            <v>СС1К</v>
          </cell>
        </row>
        <row r="307">
          <cell r="B307" t="str">
            <v>Мокина Дарья Андреевна</v>
          </cell>
          <cell r="C307" t="e">
            <v>#N/A</v>
          </cell>
          <cell r="D307" t="str">
            <v>спортивный туризм</v>
          </cell>
          <cell r="E307" t="str">
            <v>б/к</v>
          </cell>
        </row>
        <row r="308">
          <cell r="B308" t="str">
            <v>Морозенко Екатерина Владимировна</v>
          </cell>
          <cell r="C308" t="str">
            <v>Морозенко Екатерина Владимировна</v>
          </cell>
          <cell r="D308" t="str">
            <v>спортивный туризм</v>
          </cell>
          <cell r="E308" t="str">
            <v>СС3К</v>
          </cell>
        </row>
        <row r="309">
          <cell r="B309" t="str">
            <v>Морозов Алексей Андреевич</v>
          </cell>
          <cell r="C309" t="str">
            <v>Морозов Алексей Андреевич</v>
          </cell>
          <cell r="D309" t="str">
            <v>спортивный туризм</v>
          </cell>
          <cell r="E309" t="str">
            <v>СС3К</v>
          </cell>
        </row>
        <row r="310">
          <cell r="B310" t="str">
            <v>Морозов Андрей Никитович</v>
          </cell>
          <cell r="C310" t="str">
            <v>Морозов Андрей Никитович</v>
          </cell>
          <cell r="D310" t="str">
            <v>спортивный туризм</v>
          </cell>
          <cell r="E310" t="str">
            <v>СС3К</v>
          </cell>
        </row>
        <row r="311">
          <cell r="B311" t="str">
            <v>Морозова Алёна Борисовна</v>
          </cell>
          <cell r="C311" t="str">
            <v>Морозова Алёна Борисовна</v>
          </cell>
          <cell r="D311">
            <v>0</v>
          </cell>
          <cell r="E311" t="str">
            <v>СС3К</v>
          </cell>
        </row>
        <row r="312">
          <cell r="B312" t="str">
            <v>Мотовилина Галина Дмитриевна</v>
          </cell>
          <cell r="C312" t="str">
            <v>Мотовилина Галина Дмитриевна</v>
          </cell>
          <cell r="D312">
            <v>0</v>
          </cell>
          <cell r="E312" t="str">
            <v>СС1К</v>
          </cell>
        </row>
        <row r="313">
          <cell r="B313" t="str">
            <v>Мотовилова Евгения Валерьевна</v>
          </cell>
          <cell r="C313" t="str">
            <v>Мотовилова Евгения Валерьевна</v>
          </cell>
          <cell r="D313">
            <v>0</v>
          </cell>
          <cell r="E313" t="str">
            <v>СС3К</v>
          </cell>
        </row>
        <row r="314">
          <cell r="B314" t="str">
            <v>Мыльникова Анна Владимировна</v>
          </cell>
          <cell r="C314" t="e">
            <v>#N/A</v>
          </cell>
          <cell r="D314" t="str">
            <v>спортивный туризм</v>
          </cell>
          <cell r="E314" t="str">
            <v>б/к</v>
          </cell>
        </row>
        <row r="315">
          <cell r="B315" t="str">
            <v>Назаров Владимир Анатольевич</v>
          </cell>
          <cell r="C315" t="e">
            <v>#N/A</v>
          </cell>
          <cell r="D315" t="str">
            <v>спортивный туризм</v>
          </cell>
          <cell r="E315" t="str">
            <v>СС1К</v>
          </cell>
        </row>
        <row r="316">
          <cell r="B316" t="str">
            <v>Наумова Олеся Николаевна</v>
          </cell>
          <cell r="C316" t="str">
            <v>Наумова Олеся Николаевна</v>
          </cell>
          <cell r="D316">
            <v>0</v>
          </cell>
          <cell r="E316" t="str">
            <v>СС3К</v>
          </cell>
        </row>
        <row r="317">
          <cell r="B317" t="str">
            <v>Незлобин Денис Владимирович</v>
          </cell>
          <cell r="C317" t="e">
            <v>#N/A</v>
          </cell>
          <cell r="D317">
            <v>0</v>
          </cell>
          <cell r="E317" t="str">
            <v>СС3К</v>
          </cell>
        </row>
        <row r="318">
          <cell r="B318" t="str">
            <v>Некипелов Кирилл Игоревич</v>
          </cell>
          <cell r="C318" t="str">
            <v>Некипелов Кирилл Игоревич</v>
          </cell>
          <cell r="D318" t="str">
            <v>спортивный туризм</v>
          </cell>
          <cell r="E318" t="str">
            <v>СС3К</v>
          </cell>
        </row>
        <row r="319">
          <cell r="B319" t="str">
            <v>Нечаев Антон Игоревич</v>
          </cell>
          <cell r="C319" t="str">
            <v>Нечаев Антон Игоревич</v>
          </cell>
          <cell r="D319" t="str">
            <v>спортивный туризм</v>
          </cell>
          <cell r="E319" t="str">
            <v>СС3К</v>
          </cell>
        </row>
        <row r="320">
          <cell r="B320" t="str">
            <v>Никитин Иван Андреевич</v>
          </cell>
          <cell r="C320" t="e">
            <v>#N/A</v>
          </cell>
          <cell r="D320" t="str">
            <v>спортивный туризм</v>
          </cell>
          <cell r="E320" t="str">
            <v>б/к</v>
          </cell>
        </row>
        <row r="321">
          <cell r="B321" t="str">
            <v>Никитин Павел Евгеньевич</v>
          </cell>
          <cell r="C321" t="e">
            <v>#N/A</v>
          </cell>
          <cell r="D321" t="str">
            <v>спортивный туризм</v>
          </cell>
          <cell r="E321" t="str">
            <v>б/к</v>
          </cell>
        </row>
        <row r="322">
          <cell r="B322" t="str">
            <v>Никитина Мария Андреевна</v>
          </cell>
          <cell r="C322" t="str">
            <v>Никитина Мария Андреевна</v>
          </cell>
          <cell r="D322" t="str">
            <v>спортивный туризм</v>
          </cell>
          <cell r="E322" t="str">
            <v>СС3К</v>
          </cell>
        </row>
        <row r="323">
          <cell r="B323" t="str">
            <v>Николаева Ксения Вячеславовна</v>
          </cell>
          <cell r="C323" t="str">
            <v>Николаева Ксения Вячеславовна</v>
          </cell>
          <cell r="D323">
            <v>0</v>
          </cell>
          <cell r="E323" t="str">
            <v>СС3К</v>
          </cell>
        </row>
        <row r="324">
          <cell r="B324" t="str">
            <v>Никоноров Александр Анатольевич</v>
          </cell>
          <cell r="C324" t="e">
            <v>#N/A</v>
          </cell>
          <cell r="D324" t="str">
            <v>спортивный туризм</v>
          </cell>
          <cell r="E324" t="str">
            <v>б/к</v>
          </cell>
        </row>
        <row r="325">
          <cell r="B325" t="str">
            <v>Никонорова Анна Анатольевна</v>
          </cell>
          <cell r="C325" t="e">
            <v>#N/A</v>
          </cell>
          <cell r="D325" t="str">
            <v>спортивный туризм</v>
          </cell>
          <cell r="E325" t="str">
            <v>б/к</v>
          </cell>
        </row>
        <row r="326">
          <cell r="B326" t="str">
            <v>Ниренбург Татьяна Леонидовна</v>
          </cell>
          <cell r="C326" t="e">
            <v>#N/A</v>
          </cell>
          <cell r="D326" t="str">
            <v>спортивный туризм</v>
          </cell>
          <cell r="E326" t="str">
            <v>СС1К</v>
          </cell>
        </row>
        <row r="327">
          <cell r="B327" t="str">
            <v>Новик Степан Владимирович</v>
          </cell>
          <cell r="C327" t="e">
            <v>#N/A</v>
          </cell>
          <cell r="D327" t="str">
            <v>спортивный туризм</v>
          </cell>
          <cell r="E327" t="str">
            <v>б/к</v>
          </cell>
        </row>
        <row r="328">
          <cell r="B328" t="str">
            <v>Новиков Александр Анатольевич</v>
          </cell>
          <cell r="C328" t="str">
            <v>Новиков Александр Анатольевич</v>
          </cell>
          <cell r="D328" t="str">
            <v>спортивный туризм</v>
          </cell>
          <cell r="E328" t="str">
            <v>СС1К</v>
          </cell>
        </row>
        <row r="329">
          <cell r="B329" t="str">
            <v>Оберг Виктория Константиновна</v>
          </cell>
          <cell r="C329" t="str">
            <v>Оберг Виктория Константиновна</v>
          </cell>
          <cell r="D329">
            <v>0</v>
          </cell>
          <cell r="E329" t="str">
            <v>СС3К</v>
          </cell>
        </row>
        <row r="330">
          <cell r="B330" t="str">
            <v>Образцова Анна Александровна</v>
          </cell>
          <cell r="C330" t="e">
            <v>#N/A</v>
          </cell>
          <cell r="D330" t="str">
            <v>спортивный туризм</v>
          </cell>
          <cell r="E330" t="str">
            <v>б/к</v>
          </cell>
        </row>
        <row r="331">
          <cell r="B331" t="str">
            <v>Окунев Михаил Алексеевич</v>
          </cell>
          <cell r="C331" t="str">
            <v>Окунев Михаил Алексеевич</v>
          </cell>
          <cell r="D331" t="str">
            <v>спортивный туризм</v>
          </cell>
          <cell r="E331" t="str">
            <v>СС3К</v>
          </cell>
        </row>
        <row r="332">
          <cell r="B332" t="str">
            <v>Окунева Ирина Валентиновна</v>
          </cell>
          <cell r="C332" t="str">
            <v>Окунева Ирина Валентиновна</v>
          </cell>
          <cell r="D332" t="str">
            <v>спортивный туризм</v>
          </cell>
          <cell r="E332" t="str">
            <v>СС3К</v>
          </cell>
        </row>
        <row r="333">
          <cell r="B333" t="str">
            <v>Ольшин Артем Александрович</v>
          </cell>
          <cell r="C333" t="e">
            <v>#N/A</v>
          </cell>
          <cell r="D333">
            <v>0</v>
          </cell>
          <cell r="E333" t="str">
            <v>ЮС</v>
          </cell>
        </row>
        <row r="334">
          <cell r="B334" t="str">
            <v>Опутников Алексей Леонидович</v>
          </cell>
          <cell r="C334" t="str">
            <v>Опутников Алексей Леонидович</v>
          </cell>
          <cell r="D334">
            <v>0</v>
          </cell>
          <cell r="E334" t="str">
            <v>ЮС</v>
          </cell>
        </row>
        <row r="335">
          <cell r="B335" t="str">
            <v>Опутников Леонид Валерьевич</v>
          </cell>
          <cell r="C335" t="str">
            <v>Опутников Леонид Валерьевич</v>
          </cell>
          <cell r="D335" t="str">
            <v>спортивный туризм</v>
          </cell>
          <cell r="E335" t="str">
            <v>СС1К</v>
          </cell>
        </row>
        <row r="336">
          <cell r="B336" t="str">
            <v>Опутникова Валентина Павловна</v>
          </cell>
          <cell r="C336" t="str">
            <v>Опутникова Валентина Павловна</v>
          </cell>
          <cell r="D336" t="str">
            <v>спортивный туризм</v>
          </cell>
          <cell r="E336" t="str">
            <v>СС1К</v>
          </cell>
        </row>
        <row r="337">
          <cell r="B337" t="str">
            <v>Ордынский Андрей Владимирович</v>
          </cell>
          <cell r="C337" t="str">
            <v>Ордынский Андрей Владимирович</v>
          </cell>
          <cell r="D337" t="str">
            <v>спортивный туризм</v>
          </cell>
          <cell r="E337" t="str">
            <v>СС3К</v>
          </cell>
        </row>
        <row r="338">
          <cell r="B338" t="str">
            <v>Орехов Сергей Владимирович</v>
          </cell>
          <cell r="C338" t="str">
            <v>Орехов Сергей Владимирович</v>
          </cell>
          <cell r="D338">
            <v>0</v>
          </cell>
          <cell r="E338" t="str">
            <v>СС3К</v>
          </cell>
        </row>
        <row r="339">
          <cell r="B339" t="str">
            <v>Орлов Борис Константинович</v>
          </cell>
          <cell r="C339" t="str">
            <v>Орлов Борис Константинович</v>
          </cell>
          <cell r="D339">
            <v>0</v>
          </cell>
          <cell r="E339" t="str">
            <v>СС1К</v>
          </cell>
        </row>
        <row r="340">
          <cell r="B340" t="str">
            <v>Осинцева Марина Валерьевна</v>
          </cell>
          <cell r="C340" t="e">
            <v>#N/A</v>
          </cell>
          <cell r="D340" t="str">
            <v>спортивный туризм</v>
          </cell>
          <cell r="E340" t="str">
            <v>б/к</v>
          </cell>
        </row>
        <row r="341">
          <cell r="B341" t="str">
            <v>Осипова Олеся Викторовна</v>
          </cell>
          <cell r="C341" t="e">
            <v>#N/A</v>
          </cell>
          <cell r="D341" t="str">
            <v>спортивный туризм</v>
          </cell>
          <cell r="E341" t="str">
            <v>СС3К</v>
          </cell>
        </row>
        <row r="342">
          <cell r="B342" t="str">
            <v>Павлик Дмитрий Русланович</v>
          </cell>
          <cell r="C342" t="str">
            <v>Павлик Дмитрий Русланович</v>
          </cell>
          <cell r="D342" t="str">
            <v>спортивный туризм</v>
          </cell>
          <cell r="E342" t="str">
            <v>СС2К</v>
          </cell>
        </row>
        <row r="343">
          <cell r="B343" t="str">
            <v>Падорин Иван Константинович</v>
          </cell>
          <cell r="C343" t="str">
            <v>Падорин Иван Константинович</v>
          </cell>
          <cell r="D343">
            <v>0</v>
          </cell>
          <cell r="E343" t="str">
            <v>СС3К</v>
          </cell>
        </row>
        <row r="344">
          <cell r="B344" t="str">
            <v>Панкратова Олеся Викторовна</v>
          </cell>
          <cell r="C344" t="str">
            <v>Панкратова Олеся Викторовна</v>
          </cell>
          <cell r="D344" t="str">
            <v>спортивный туризм</v>
          </cell>
          <cell r="E344" t="str">
            <v>СС3К</v>
          </cell>
        </row>
        <row r="345">
          <cell r="B345" t="str">
            <v>Панфилёнок Оксана Александровна</v>
          </cell>
          <cell r="C345" t="e">
            <v>#N/A</v>
          </cell>
          <cell r="D345">
            <v>0</v>
          </cell>
          <cell r="E345" t="str">
            <v>СС3К</v>
          </cell>
        </row>
        <row r="346">
          <cell r="B346" t="str">
            <v>Пахомов Сергей Павлович</v>
          </cell>
          <cell r="C346" t="e">
            <v>#N/A</v>
          </cell>
          <cell r="D346">
            <v>0</v>
          </cell>
          <cell r="E346" t="str">
            <v>СС3К</v>
          </cell>
        </row>
        <row r="347">
          <cell r="B347" t="str">
            <v>Пахомова Ксения Викторовна</v>
          </cell>
          <cell r="C347" t="str">
            <v>Пахомова Ксения Викторовна</v>
          </cell>
          <cell r="D347">
            <v>0</v>
          </cell>
          <cell r="E347" t="str">
            <v>ЮС</v>
          </cell>
        </row>
        <row r="348">
          <cell r="B348" t="str">
            <v>Певнева Марина Викторовна</v>
          </cell>
          <cell r="C348" t="str">
            <v>Певнева Марина Викторовна</v>
          </cell>
          <cell r="D348">
            <v>0</v>
          </cell>
          <cell r="E348" t="str">
            <v>СС3К</v>
          </cell>
        </row>
        <row r="349">
          <cell r="B349" t="str">
            <v>Пендрикова Ольга Николаевна</v>
          </cell>
          <cell r="C349" t="str">
            <v>Пендрикова Ольга Николаевна</v>
          </cell>
          <cell r="D349">
            <v>0</v>
          </cell>
          <cell r="E349" t="str">
            <v>СС3К</v>
          </cell>
        </row>
        <row r="350">
          <cell r="B350" t="str">
            <v>Пестова Дарья Юрьевна</v>
          </cell>
          <cell r="C350" t="str">
            <v>Пестова Дарья Юрьевна</v>
          </cell>
          <cell r="D350">
            <v>0</v>
          </cell>
          <cell r="E350" t="str">
            <v>СС3К</v>
          </cell>
        </row>
        <row r="351">
          <cell r="B351" t="str">
            <v>Петрище Сергей Анатольевич</v>
          </cell>
          <cell r="C351" t="e">
            <v>#N/A</v>
          </cell>
          <cell r="D351">
            <v>0</v>
          </cell>
          <cell r="E351" t="str">
            <v>СС1К</v>
          </cell>
        </row>
        <row r="352">
          <cell r="B352" t="str">
            <v>Петров Алексей Павлович</v>
          </cell>
          <cell r="C352" t="e">
            <v>#N/A</v>
          </cell>
          <cell r="D352">
            <v>0</v>
          </cell>
          <cell r="E352" t="str">
            <v>СС3К</v>
          </cell>
        </row>
        <row r="353">
          <cell r="B353" t="str">
            <v>Петров Валерий Валерьевич</v>
          </cell>
          <cell r="C353" t="str">
            <v>Петров Валерий Валерьевич</v>
          </cell>
          <cell r="D353" t="str">
            <v>спортивный туризм</v>
          </cell>
          <cell r="E353" t="str">
            <v>СС3К</v>
          </cell>
        </row>
        <row r="354">
          <cell r="B354" t="str">
            <v>Петров Виталий Викторович</v>
          </cell>
          <cell r="C354" t="str">
            <v>Петров Виталий Викторович</v>
          </cell>
          <cell r="D354" t="str">
            <v>спортивный туризм</v>
          </cell>
          <cell r="E354" t="str">
            <v>СС1К</v>
          </cell>
        </row>
        <row r="355">
          <cell r="B355" t="str">
            <v>Петров Дмитрий Владимирович</v>
          </cell>
          <cell r="C355" t="e">
            <v>#N/A</v>
          </cell>
          <cell r="D355">
            <v>0</v>
          </cell>
          <cell r="E355" t="str">
            <v>СС1К</v>
          </cell>
        </row>
        <row r="356">
          <cell r="B356" t="str">
            <v>Петров Олег Александрович</v>
          </cell>
          <cell r="C356" t="str">
            <v>Петров Олег Александрович</v>
          </cell>
          <cell r="D356" t="str">
            <v>спортивный туризм</v>
          </cell>
          <cell r="E356" t="str">
            <v>СС1К</v>
          </cell>
        </row>
        <row r="357">
          <cell r="B357" t="str">
            <v>Петрова Любовь Игоревна</v>
          </cell>
          <cell r="C357" t="str">
            <v>Петрова Любовь Игоревна</v>
          </cell>
          <cell r="D357">
            <v>0</v>
          </cell>
          <cell r="E357" t="str">
            <v>СС3К</v>
          </cell>
        </row>
        <row r="358">
          <cell r="B358" t="str">
            <v>Петрова Надежда Васильевна</v>
          </cell>
          <cell r="C358" t="e">
            <v>#N/A</v>
          </cell>
          <cell r="D358" t="str">
            <v>спортивный туризм</v>
          </cell>
          <cell r="E358" t="str">
            <v>СС3К</v>
          </cell>
        </row>
        <row r="359">
          <cell r="B359" t="str">
            <v>Пешикова Анастасия Геннадьевна</v>
          </cell>
          <cell r="C359" t="e">
            <v>#N/A</v>
          </cell>
          <cell r="D359">
            <v>0</v>
          </cell>
          <cell r="E359" t="str">
            <v>СС2К</v>
          </cell>
        </row>
        <row r="360">
          <cell r="B360" t="str">
            <v>Пименова Татьяна Михайловна</v>
          </cell>
          <cell r="C360" t="e">
            <v>#N/A</v>
          </cell>
          <cell r="D360" t="str">
            <v>спортивный туризм</v>
          </cell>
          <cell r="E360" t="str">
            <v>СС3К</v>
          </cell>
        </row>
        <row r="361">
          <cell r="B361" t="str">
            <v>Пиньков Андрей Михайлович</v>
          </cell>
          <cell r="C361" t="e">
            <v>#N/A</v>
          </cell>
          <cell r="D361" t="str">
            <v>спортивный туризм</v>
          </cell>
          <cell r="E361" t="str">
            <v>СС1К</v>
          </cell>
        </row>
        <row r="362">
          <cell r="B362" t="str">
            <v>Погоняйло Никита Сергеевич</v>
          </cell>
          <cell r="C362" t="str">
            <v>Погоняйло Никита Сергеевич</v>
          </cell>
          <cell r="D362" t="str">
            <v>спортивный туризм</v>
          </cell>
          <cell r="E362" t="str">
            <v>ЮС</v>
          </cell>
        </row>
        <row r="363">
          <cell r="B363" t="str">
            <v>Подосенова Алиса Дмитриевна</v>
          </cell>
          <cell r="C363" t="e">
            <v>#N/A</v>
          </cell>
          <cell r="D363" t="str">
            <v>спортивный туризм</v>
          </cell>
          <cell r="E363" t="str">
            <v>б/к</v>
          </cell>
        </row>
        <row r="364">
          <cell r="B364" t="str">
            <v>Позднякова Ирина Анатольевна</v>
          </cell>
          <cell r="C364" t="e">
            <v>#N/A</v>
          </cell>
          <cell r="D364" t="str">
            <v>спортивный туризм</v>
          </cell>
          <cell r="E364" t="str">
            <v>б/к</v>
          </cell>
        </row>
        <row r="365">
          <cell r="B365" t="str">
            <v>Пойш Анна Евгеньевна</v>
          </cell>
          <cell r="C365" t="e">
            <v>#N/A</v>
          </cell>
          <cell r="D365" t="str">
            <v>спортивный туризм</v>
          </cell>
          <cell r="E365" t="str">
            <v>б/к</v>
          </cell>
        </row>
        <row r="366">
          <cell r="B366" t="str">
            <v>Полиенко Наталья Николаевна</v>
          </cell>
          <cell r="C366" t="str">
            <v>Полиенко Наталья Николаевна</v>
          </cell>
          <cell r="D366">
            <v>0</v>
          </cell>
          <cell r="E366" t="str">
            <v>СС3К</v>
          </cell>
        </row>
        <row r="367">
          <cell r="B367" t="str">
            <v>Полищук Валерия Александровна</v>
          </cell>
          <cell r="C367" t="str">
            <v>Полищук Валерия Александровна</v>
          </cell>
          <cell r="D367" t="str">
            <v>спортивный туризм</v>
          </cell>
          <cell r="E367" t="str">
            <v>СС3К</v>
          </cell>
        </row>
        <row r="368">
          <cell r="B368" t="str">
            <v>Пономарева Светлана Владимировна</v>
          </cell>
          <cell r="C368" t="str">
            <v>Пономарева Светлана Владимировна</v>
          </cell>
          <cell r="D368" t="str">
            <v>спортивный туризм</v>
          </cell>
          <cell r="E368" t="str">
            <v>СС3К</v>
          </cell>
        </row>
        <row r="369">
          <cell r="B369" t="str">
            <v>Попов Александр Андреевич</v>
          </cell>
          <cell r="C369" t="str">
            <v>Попов Александр Андреевич</v>
          </cell>
          <cell r="D369">
            <v>0</v>
          </cell>
          <cell r="E369" t="str">
            <v>СС3К</v>
          </cell>
        </row>
        <row r="370">
          <cell r="B370" t="str">
            <v>Попов Антон Игоревич</v>
          </cell>
          <cell r="C370" t="str">
            <v>Попов Антон Игоревич</v>
          </cell>
          <cell r="D370">
            <v>0</v>
          </cell>
          <cell r="E370" t="str">
            <v>СС3К</v>
          </cell>
        </row>
        <row r="371">
          <cell r="B371" t="str">
            <v>Попова Елизавета Андреевна</v>
          </cell>
          <cell r="C371" t="str">
            <v>Попова Елизавета Андреевна</v>
          </cell>
          <cell r="D371">
            <v>0</v>
          </cell>
          <cell r="E371" t="str">
            <v>СС3К</v>
          </cell>
        </row>
        <row r="372">
          <cell r="B372" t="str">
            <v>Потапенкова Мария Сергеевна</v>
          </cell>
          <cell r="C372" t="e">
            <v>#N/A</v>
          </cell>
          <cell r="D372" t="str">
            <v>спортивный туризм</v>
          </cell>
          <cell r="E372" t="str">
            <v>б/к</v>
          </cell>
        </row>
        <row r="373">
          <cell r="B373" t="str">
            <v>Прийменко Нелли Игоревна</v>
          </cell>
          <cell r="C373" t="e">
            <v>#N/A</v>
          </cell>
          <cell r="D373" t="str">
            <v>спортивный туризм</v>
          </cell>
          <cell r="E373" t="str">
            <v>СС3К</v>
          </cell>
        </row>
        <row r="374">
          <cell r="B374" t="str">
            <v>Приходько Сергей Александрович</v>
          </cell>
          <cell r="C374" t="str">
            <v>Приходько Сергей Александрович</v>
          </cell>
          <cell r="D374">
            <v>0</v>
          </cell>
          <cell r="E374" t="str">
            <v>СС3К</v>
          </cell>
        </row>
        <row r="375">
          <cell r="B375" t="str">
            <v>Профе Павел Викторович</v>
          </cell>
          <cell r="C375" t="str">
            <v>Профе Павел Викторович</v>
          </cell>
          <cell r="D375">
            <v>0</v>
          </cell>
          <cell r="E375" t="str">
            <v>СС3К</v>
          </cell>
        </row>
        <row r="376">
          <cell r="B376" t="str">
            <v>Прохорова Светлана Алексеевна</v>
          </cell>
          <cell r="C376" t="e">
            <v>#N/A</v>
          </cell>
          <cell r="D376" t="str">
            <v>спортивный туризм</v>
          </cell>
          <cell r="E376" t="str">
            <v>СС3К</v>
          </cell>
        </row>
        <row r="377">
          <cell r="B377" t="str">
            <v>Пушкина Наталья Сергеевна</v>
          </cell>
          <cell r="C377" t="str">
            <v>Пушкина Наталья Сергеевна</v>
          </cell>
          <cell r="D377">
            <v>0</v>
          </cell>
          <cell r="E377" t="str">
            <v>СС3К</v>
          </cell>
        </row>
        <row r="378">
          <cell r="B378" t="str">
            <v>Пушков Игорь Викторович</v>
          </cell>
          <cell r="C378" t="str">
            <v>Пушков Игорь Викторович</v>
          </cell>
          <cell r="D378" t="str">
            <v>спортивный туризм</v>
          </cell>
          <cell r="E378" t="str">
            <v>СС3К</v>
          </cell>
        </row>
        <row r="379">
          <cell r="B379" t="str">
            <v>Пушкова Ольга Игоревна</v>
          </cell>
          <cell r="C379" t="str">
            <v>Пушкова Ольга Игоревна</v>
          </cell>
          <cell r="D379" t="str">
            <v>спортивный туризм</v>
          </cell>
          <cell r="E379" t="str">
            <v>СС3К</v>
          </cell>
        </row>
        <row r="380">
          <cell r="B380" t="str">
            <v>Пынник Сергей Александрович</v>
          </cell>
          <cell r="C380" t="str">
            <v>Пынник Сергей Александрович</v>
          </cell>
          <cell r="D380" t="str">
            <v>спортивный туризм</v>
          </cell>
          <cell r="E380" t="str">
            <v>СС1К</v>
          </cell>
        </row>
        <row r="381">
          <cell r="B381" t="str">
            <v>Радюшкин Антон Александрович</v>
          </cell>
          <cell r="C381" t="e">
            <v>#N/A</v>
          </cell>
          <cell r="D381" t="str">
            <v>спортивный туризм</v>
          </cell>
          <cell r="E381" t="str">
            <v>б/к</v>
          </cell>
        </row>
        <row r="382">
          <cell r="B382" t="str">
            <v>Рачников Николай Николаевич</v>
          </cell>
          <cell r="C382" t="str">
            <v>Рачников Николай Николаевич</v>
          </cell>
          <cell r="D382" t="str">
            <v>спортивный туризм</v>
          </cell>
          <cell r="E382" t="str">
            <v>СС1К</v>
          </cell>
        </row>
        <row r="383">
          <cell r="B383" t="str">
            <v>Реброва Евгения Александровна</v>
          </cell>
          <cell r="C383" t="str">
            <v>Реброва Евгения Александровна</v>
          </cell>
          <cell r="D383" t="str">
            <v>спортивный туризм</v>
          </cell>
          <cell r="E383" t="str">
            <v>СС3К</v>
          </cell>
        </row>
        <row r="384">
          <cell r="B384" t="str">
            <v>Резников Андрей Алексеевич</v>
          </cell>
          <cell r="C384" t="str">
            <v>Резников Андрей Алексеевич</v>
          </cell>
          <cell r="D384" t="str">
            <v>спортивный туризм</v>
          </cell>
          <cell r="E384" t="str">
            <v>СС3К</v>
          </cell>
        </row>
        <row r="385">
          <cell r="B385" t="str">
            <v>Родионова Ангелина Максимовна</v>
          </cell>
          <cell r="C385" t="e">
            <v>#N/A</v>
          </cell>
          <cell r="D385">
            <v>0</v>
          </cell>
          <cell r="E385" t="str">
            <v>СС3К</v>
          </cell>
        </row>
        <row r="386">
          <cell r="B386" t="str">
            <v>Родыгин Игорь Валентинович</v>
          </cell>
          <cell r="C386" t="str">
            <v>Родыгин Игорь Валентинович</v>
          </cell>
          <cell r="D386" t="str">
            <v>спортивный туризм</v>
          </cell>
          <cell r="E386" t="str">
            <v>СС3К</v>
          </cell>
        </row>
        <row r="387">
          <cell r="B387" t="str">
            <v>Рубис Людмила Григорьевна</v>
          </cell>
          <cell r="C387" t="str">
            <v>Рубис Людмила Григорьевна</v>
          </cell>
          <cell r="D387">
            <v>0</v>
          </cell>
          <cell r="E387" t="str">
            <v>ССВК</v>
          </cell>
        </row>
        <row r="388">
          <cell r="B388" t="str">
            <v>Рудакова Таисия Леонидовна</v>
          </cell>
          <cell r="C388" t="e">
            <v>#N/A</v>
          </cell>
          <cell r="D388" t="str">
            <v>спортивный туризм</v>
          </cell>
          <cell r="E388" t="str">
            <v>б/к</v>
          </cell>
        </row>
        <row r="389">
          <cell r="B389" t="str">
            <v>Румянцев Михаил Николаевич</v>
          </cell>
          <cell r="C389" t="str">
            <v>Румянцев Михаил Николаевич</v>
          </cell>
          <cell r="D389">
            <v>0</v>
          </cell>
          <cell r="E389" t="str">
            <v>СС3К</v>
          </cell>
        </row>
        <row r="390">
          <cell r="B390" t="str">
            <v>Румянцева Ксения Эдуардовна</v>
          </cell>
          <cell r="C390" t="e">
            <v>#N/A</v>
          </cell>
          <cell r="D390" t="str">
            <v>спортивный туризм</v>
          </cell>
          <cell r="E390" t="str">
            <v>СС3К</v>
          </cell>
        </row>
        <row r="391">
          <cell r="B391" t="str">
            <v>Рущенко Юрий Анатольевич</v>
          </cell>
          <cell r="C391" t="e">
            <v>#N/A</v>
          </cell>
          <cell r="D391">
            <v>0</v>
          </cell>
          <cell r="E391" t="str">
            <v>СС2К</v>
          </cell>
        </row>
        <row r="392">
          <cell r="B392" t="str">
            <v>Рысцов Валентин Вадимович</v>
          </cell>
          <cell r="C392" t="e">
            <v>#N/A</v>
          </cell>
          <cell r="D392" t="str">
            <v>спортивный туризм</v>
          </cell>
          <cell r="E392" t="str">
            <v>СС1К</v>
          </cell>
        </row>
        <row r="393">
          <cell r="B393" t="str">
            <v>Рысцов Евгений Валентинович</v>
          </cell>
          <cell r="C393" t="e">
            <v>#N/A</v>
          </cell>
          <cell r="D393" t="str">
            <v>спортивный туризм</v>
          </cell>
          <cell r="E393" t="str">
            <v>б/к</v>
          </cell>
        </row>
        <row r="394">
          <cell r="B394" t="str">
            <v>Рьянова Мария Михайловна</v>
          </cell>
          <cell r="C394" t="str">
            <v>Рьянова Мария Михайловна</v>
          </cell>
          <cell r="D394" t="str">
            <v>спортивный туризм</v>
          </cell>
          <cell r="E394" t="str">
            <v>СС2К</v>
          </cell>
        </row>
        <row r="395">
          <cell r="B395" t="str">
            <v>Рязанцева Зинаида Александровна</v>
          </cell>
          <cell r="C395" t="e">
            <v>#N/A</v>
          </cell>
          <cell r="D395" t="str">
            <v>спортивный туризм</v>
          </cell>
          <cell r="E395" t="str">
            <v>б/к</v>
          </cell>
        </row>
        <row r="396">
          <cell r="B396" t="str">
            <v>Савина Мария Юрьевна</v>
          </cell>
          <cell r="C396" t="str">
            <v>Савина Мария Юрьевна</v>
          </cell>
          <cell r="D396" t="str">
            <v>спортивный туризм</v>
          </cell>
          <cell r="E396" t="str">
            <v>СС2К</v>
          </cell>
        </row>
        <row r="397">
          <cell r="B397" t="str">
            <v>Сайфулин Василь Раифович</v>
          </cell>
          <cell r="C397" t="e">
            <v>#N/A</v>
          </cell>
          <cell r="D397" t="str">
            <v>спортивный туризм</v>
          </cell>
          <cell r="E397" t="str">
            <v>СС1К</v>
          </cell>
        </row>
        <row r="398">
          <cell r="B398" t="str">
            <v>Сальникова Ольга Николаевна</v>
          </cell>
          <cell r="C398" t="str">
            <v>Сальникова Ольга Николаевна</v>
          </cell>
          <cell r="D398" t="str">
            <v>спортивный туризм</v>
          </cell>
          <cell r="E398" t="str">
            <v>СС1К</v>
          </cell>
        </row>
        <row r="399">
          <cell r="B399" t="str">
            <v>Сапачёв Роман Юрьевич</v>
          </cell>
          <cell r="C399" t="e">
            <v>#N/A</v>
          </cell>
          <cell r="D399" t="str">
            <v>спортивный туризм</v>
          </cell>
          <cell r="E399" t="str">
            <v>СС3К</v>
          </cell>
        </row>
        <row r="400">
          <cell r="B400" t="str">
            <v>Сафронов Александр Юрьевич</v>
          </cell>
          <cell r="C400" t="str">
            <v>Сафронов Александр Юрьевич</v>
          </cell>
          <cell r="D400" t="str">
            <v>спортивный туризм</v>
          </cell>
          <cell r="E400" t="str">
            <v>СС2К</v>
          </cell>
        </row>
        <row r="401">
          <cell r="B401" t="str">
            <v>Сахно Дарья Евгеньевна</v>
          </cell>
          <cell r="C401" t="str">
            <v>Сахно Дарья Евгеньевна</v>
          </cell>
          <cell r="D401">
            <v>0</v>
          </cell>
          <cell r="E401" t="str">
            <v>СС3К</v>
          </cell>
        </row>
        <row r="402">
          <cell r="B402" t="str">
            <v>Селивёрстов Денис Викторович</v>
          </cell>
          <cell r="C402" t="e">
            <v>#N/A</v>
          </cell>
          <cell r="D402" t="str">
            <v>спортивный туризм</v>
          </cell>
          <cell r="E402" t="str">
            <v>СС3К</v>
          </cell>
        </row>
        <row r="403">
          <cell r="B403" t="str">
            <v>Семенов Виктор Алексеевич</v>
          </cell>
          <cell r="C403" t="str">
            <v>Семенов Виктор Алексеевич</v>
          </cell>
          <cell r="D403">
            <v>0</v>
          </cell>
          <cell r="E403" t="str">
            <v>СС3К</v>
          </cell>
        </row>
        <row r="404">
          <cell r="B404" t="str">
            <v>Сергеева Алина Александровна</v>
          </cell>
          <cell r="C404" t="str">
            <v>Сергеева Алина Александровна</v>
          </cell>
          <cell r="D404">
            <v>0</v>
          </cell>
          <cell r="E404" t="str">
            <v>СС3К</v>
          </cell>
        </row>
        <row r="405">
          <cell r="B405" t="str">
            <v>Сергеева Анастасия Сергеевна</v>
          </cell>
          <cell r="C405" t="e">
            <v>#N/A</v>
          </cell>
          <cell r="D405" t="str">
            <v>спортивный туризм</v>
          </cell>
          <cell r="E405" t="str">
            <v>б/к</v>
          </cell>
        </row>
        <row r="406">
          <cell r="B406" t="str">
            <v>Сериков Николай Владиславович</v>
          </cell>
          <cell r="C406" t="str">
            <v>Сериков Николай Владиславович</v>
          </cell>
          <cell r="D406">
            <v>0</v>
          </cell>
          <cell r="E406" t="str">
            <v>СС3К</v>
          </cell>
        </row>
        <row r="407">
          <cell r="B407" t="str">
            <v>Сероштан Александра Андреевна</v>
          </cell>
          <cell r="C407" t="e">
            <v>#N/A</v>
          </cell>
          <cell r="D407" t="str">
            <v>спортивный туризм</v>
          </cell>
          <cell r="E407" t="str">
            <v>б/к</v>
          </cell>
        </row>
        <row r="408">
          <cell r="B408" t="str">
            <v>Сибирякова Оксана Владимировна</v>
          </cell>
          <cell r="C408" t="e">
            <v>#N/A</v>
          </cell>
          <cell r="D408">
            <v>0</v>
          </cell>
          <cell r="E408" t="str">
            <v>СС2К</v>
          </cell>
        </row>
        <row r="409">
          <cell r="B409" t="str">
            <v>Сидоров Артем Владимирович</v>
          </cell>
          <cell r="C409" t="str">
            <v>Сидоров Артем Владимирович</v>
          </cell>
          <cell r="D409">
            <v>0</v>
          </cell>
          <cell r="E409" t="str">
            <v>СС3К</v>
          </cell>
        </row>
        <row r="410">
          <cell r="B410" t="str">
            <v>Сидорова Светлана Владимировна</v>
          </cell>
          <cell r="C410" t="str">
            <v>Сидорова Светлана Владимировна</v>
          </cell>
          <cell r="D410" t="str">
            <v>спортивный туризм</v>
          </cell>
          <cell r="E410" t="str">
            <v>СС1К</v>
          </cell>
        </row>
        <row r="411">
          <cell r="B411" t="str">
            <v>Силаев Алексей Алексеевич</v>
          </cell>
          <cell r="C411" t="str">
            <v>Силаев Алексей Алексеевич</v>
          </cell>
          <cell r="D411">
            <v>0</v>
          </cell>
          <cell r="E411" t="str">
            <v>СС3К</v>
          </cell>
        </row>
        <row r="412">
          <cell r="B412" t="str">
            <v>Сирота Елена Александровна</v>
          </cell>
          <cell r="C412" t="e">
            <v>#N/A</v>
          </cell>
          <cell r="D412" t="str">
            <v>спортивный туризм</v>
          </cell>
          <cell r="E412" t="str">
            <v>СС3К</v>
          </cell>
        </row>
        <row r="413">
          <cell r="B413" t="str">
            <v>Ситников Евгений Александрович</v>
          </cell>
          <cell r="C413" t="str">
            <v>Ситников Евгений Александрович</v>
          </cell>
          <cell r="D413" t="str">
            <v>спортивный туризм</v>
          </cell>
          <cell r="E413" t="str">
            <v>СС3К</v>
          </cell>
        </row>
        <row r="414">
          <cell r="B414" t="str">
            <v>Скворцова Марина Николаевна</v>
          </cell>
          <cell r="C414" t="e">
            <v>#N/A</v>
          </cell>
          <cell r="D414" t="str">
            <v>спортивный туризм</v>
          </cell>
          <cell r="E414" t="str">
            <v>СС3К</v>
          </cell>
        </row>
        <row r="415">
          <cell r="B415" t="str">
            <v>Смирнов Владимир Алексеевич</v>
          </cell>
          <cell r="C415" t="e">
            <v>#N/A</v>
          </cell>
          <cell r="D415" t="str">
            <v>спортивный туризм</v>
          </cell>
          <cell r="E415" t="str">
            <v>б/к</v>
          </cell>
        </row>
        <row r="416">
          <cell r="B416" t="str">
            <v>Смирнова Ирина Михайловна</v>
          </cell>
          <cell r="C416" t="e">
            <v>#N/A</v>
          </cell>
          <cell r="D416" t="str">
            <v>спортивный туризм</v>
          </cell>
          <cell r="E416" t="str">
            <v>б/к</v>
          </cell>
        </row>
        <row r="417">
          <cell r="B417" t="str">
            <v>Смирнова Татьяна Владимировна</v>
          </cell>
          <cell r="C417" t="str">
            <v>Смирнова Татьяна Владимировна</v>
          </cell>
          <cell r="D417">
            <v>0</v>
          </cell>
          <cell r="E417" t="str">
            <v>СС2К</v>
          </cell>
        </row>
        <row r="418">
          <cell r="B418" t="str">
            <v>Соболев Александр Анатольевич</v>
          </cell>
          <cell r="C418" t="str">
            <v>Соболев Александр Анатольевич</v>
          </cell>
          <cell r="D418" t="str">
            <v>спортивный туризм</v>
          </cell>
          <cell r="E418" t="str">
            <v>СС3К</v>
          </cell>
        </row>
        <row r="419">
          <cell r="B419" t="str">
            <v>Сокольский Григорий Сергеевич</v>
          </cell>
          <cell r="C419" t="e">
            <v>#N/A</v>
          </cell>
          <cell r="D419">
            <v>0</v>
          </cell>
          <cell r="E419" t="str">
            <v>СС3К</v>
          </cell>
        </row>
        <row r="420">
          <cell r="B420" t="str">
            <v>Солдатенкова Анастасия Дмитриевна</v>
          </cell>
          <cell r="C420" t="str">
            <v>Солдатенкова Анастасия Дмитриевна</v>
          </cell>
          <cell r="D420" t="str">
            <v>спортивный туризм</v>
          </cell>
          <cell r="E420" t="str">
            <v>СС2К</v>
          </cell>
        </row>
        <row r="421">
          <cell r="B421" t="str">
            <v>Соловьев Владимир Александрович</v>
          </cell>
          <cell r="C421" t="str">
            <v>Соловьев Владимир Александрович</v>
          </cell>
          <cell r="D421" t="str">
            <v>спортивный туризм</v>
          </cell>
          <cell r="E421" t="str">
            <v>СС1К</v>
          </cell>
        </row>
        <row r="422">
          <cell r="B422" t="str">
            <v>Соловьева Александра Алексеевна</v>
          </cell>
          <cell r="C422" t="str">
            <v>Соловьева Александра Алексеевна</v>
          </cell>
          <cell r="D422" t="str">
            <v>спортивный туризм</v>
          </cell>
          <cell r="E422" t="str">
            <v>СС2К</v>
          </cell>
        </row>
        <row r="423">
          <cell r="B423" t="str">
            <v>Сорокин Антон Юрьевич</v>
          </cell>
          <cell r="C423" t="str">
            <v>Сорокин Антон Юрьевич</v>
          </cell>
          <cell r="D423" t="str">
            <v>спортивный туризм</v>
          </cell>
          <cell r="E423" t="str">
            <v>СС3К</v>
          </cell>
        </row>
        <row r="424">
          <cell r="B424" t="str">
            <v>Спатарь Екатерина Николаевна</v>
          </cell>
          <cell r="C424" t="e">
            <v>#N/A</v>
          </cell>
          <cell r="D424" t="str">
            <v>спортивный туризм</v>
          </cell>
          <cell r="E424" t="str">
            <v>б/к</v>
          </cell>
        </row>
        <row r="425">
          <cell r="B425" t="str">
            <v>Спиридонов Роман Сергеевич</v>
          </cell>
          <cell r="C425" t="e">
            <v>#N/A</v>
          </cell>
          <cell r="D425" t="str">
            <v>спортивный туризм</v>
          </cell>
          <cell r="E425" t="str">
            <v>СС3К</v>
          </cell>
        </row>
        <row r="426">
          <cell r="B426" t="str">
            <v>Стародубцева Полина Андреевна</v>
          </cell>
          <cell r="C426" t="e">
            <v>#N/A</v>
          </cell>
          <cell r="D426" t="str">
            <v>спортивный туризм</v>
          </cell>
          <cell r="E426" t="str">
            <v>б/к</v>
          </cell>
        </row>
        <row r="427">
          <cell r="B427" t="str">
            <v>Степанова Елена Александровна</v>
          </cell>
          <cell r="C427" t="e">
            <v>#N/A</v>
          </cell>
          <cell r="D427" t="str">
            <v>спортивный туризм</v>
          </cell>
          <cell r="E427" t="str">
            <v>б/к</v>
          </cell>
        </row>
        <row r="428">
          <cell r="B428" t="str">
            <v>Степанова Светлана Владимировна</v>
          </cell>
          <cell r="C428" t="e">
            <v>#N/A</v>
          </cell>
          <cell r="D428">
            <v>0</v>
          </cell>
          <cell r="E428" t="str">
            <v>СС3К</v>
          </cell>
        </row>
        <row r="429">
          <cell r="B429" t="str">
            <v>Степухин Александр Валерьевич</v>
          </cell>
          <cell r="C429" t="str">
            <v>Степухин Александр Валерьевич</v>
          </cell>
          <cell r="D429" t="str">
            <v>спортивный туризм</v>
          </cell>
          <cell r="E429" t="str">
            <v>СС2К</v>
          </cell>
        </row>
        <row r="430">
          <cell r="B430" t="str">
            <v>Струков Павел Павлович</v>
          </cell>
          <cell r="C430" t="str">
            <v>Струков Павел Павлович</v>
          </cell>
          <cell r="D430" t="str">
            <v>спортивный туризм</v>
          </cell>
          <cell r="E430" t="str">
            <v>СС3К</v>
          </cell>
        </row>
        <row r="431">
          <cell r="B431" t="str">
            <v>Суворова Екатерина Ильинична</v>
          </cell>
          <cell r="C431" t="str">
            <v>Суворова Екатерина Ильинична</v>
          </cell>
          <cell r="D431">
            <v>0</v>
          </cell>
          <cell r="E431" t="str">
            <v>СС3К</v>
          </cell>
        </row>
        <row r="432">
          <cell r="B432" t="str">
            <v>Сукнотова Валентина Николаевна</v>
          </cell>
          <cell r="C432" t="str">
            <v>Сукнотова Валентина Николаевна</v>
          </cell>
          <cell r="D432" t="str">
            <v>спортивный туризм</v>
          </cell>
          <cell r="E432" t="str">
            <v>СС2К</v>
          </cell>
        </row>
        <row r="433">
          <cell r="B433" t="str">
            <v>Сурков Андрей Юрьевич</v>
          </cell>
          <cell r="C433" t="e">
            <v>#N/A</v>
          </cell>
          <cell r="D433">
            <v>0</v>
          </cell>
          <cell r="E433" t="str">
            <v>СС2К</v>
          </cell>
        </row>
        <row r="434">
          <cell r="B434" t="str">
            <v>Сухомлин Денис Игоревич</v>
          </cell>
          <cell r="C434" t="str">
            <v>Сухомлин Денис Игоревич</v>
          </cell>
          <cell r="D434" t="str">
            <v>спортивный туризм</v>
          </cell>
          <cell r="E434" t="str">
            <v>СС3К</v>
          </cell>
        </row>
        <row r="435">
          <cell r="B435" t="str">
            <v>Сычева Дарья Ивановна</v>
          </cell>
          <cell r="C435" t="str">
            <v>Сычева Дарья Ивановна</v>
          </cell>
          <cell r="D435">
            <v>0</v>
          </cell>
          <cell r="E435" t="str">
            <v>СС3К</v>
          </cell>
        </row>
        <row r="436">
          <cell r="B436" t="str">
            <v>Табурянский Олег Ярославович</v>
          </cell>
          <cell r="C436" t="str">
            <v>Табурянский Олег Ярославович</v>
          </cell>
          <cell r="D436">
            <v>0</v>
          </cell>
          <cell r="E436" t="str">
            <v>СС3К</v>
          </cell>
        </row>
        <row r="437">
          <cell r="B437" t="str">
            <v>Тарасеня Дарья Юрьевна</v>
          </cell>
          <cell r="C437" t="str">
            <v>Тарасеня Дарья Юрьевна</v>
          </cell>
          <cell r="D437" t="str">
            <v>спортивный туризм</v>
          </cell>
          <cell r="E437" t="str">
            <v>СС1К</v>
          </cell>
        </row>
        <row r="438">
          <cell r="B438" t="str">
            <v>Тарасеня Татьяна Юрьевна</v>
          </cell>
          <cell r="C438" t="str">
            <v>Тарасеня Татьяна Юрьевна</v>
          </cell>
          <cell r="D438" t="str">
            <v>спортивный туризм</v>
          </cell>
          <cell r="E438" t="str">
            <v>СС1К</v>
          </cell>
        </row>
        <row r="439">
          <cell r="B439" t="str">
            <v>Тарасова Анастасия Дмитриевна</v>
          </cell>
          <cell r="C439" t="e">
            <v>#N/A</v>
          </cell>
          <cell r="D439" t="str">
            <v>спортивный туризм</v>
          </cell>
          <cell r="E439" t="str">
            <v>б/к</v>
          </cell>
        </row>
        <row r="440">
          <cell r="B440" t="str">
            <v>Тарасова Татьяна Александровна</v>
          </cell>
          <cell r="C440" t="e">
            <v>#N/A</v>
          </cell>
          <cell r="D440" t="str">
            <v>спортивный туризм</v>
          </cell>
          <cell r="E440" t="str">
            <v>СС3К</v>
          </cell>
        </row>
        <row r="441">
          <cell r="B441" t="str">
            <v>Тарасова Юлия Анатольевна</v>
          </cell>
          <cell r="C441" t="e">
            <v>#N/A</v>
          </cell>
          <cell r="D441">
            <v>0</v>
          </cell>
          <cell r="E441" t="str">
            <v>СС2К</v>
          </cell>
        </row>
        <row r="442">
          <cell r="B442" t="str">
            <v>Терехов Александр Михайлович</v>
          </cell>
          <cell r="C442" t="str">
            <v>Терехов Александр Михайлович</v>
          </cell>
          <cell r="D442" t="str">
            <v>спортивный туризм</v>
          </cell>
          <cell r="E442" t="str">
            <v>СС3К</v>
          </cell>
        </row>
        <row r="443">
          <cell r="B443" t="str">
            <v>Терехов Михаил Юрьевич</v>
          </cell>
          <cell r="C443" t="str">
            <v>Терехов Михаил Юрьевич</v>
          </cell>
          <cell r="D443">
            <v>0</v>
          </cell>
          <cell r="E443" t="str">
            <v>СС3К</v>
          </cell>
        </row>
        <row r="444">
          <cell r="B444" t="str">
            <v>Тимошенко Елена Витальевна</v>
          </cell>
          <cell r="C444" t="str">
            <v>Тимошенко Елена Витальевна</v>
          </cell>
          <cell r="D444" t="str">
            <v>спортивный туризм</v>
          </cell>
          <cell r="E444" t="str">
            <v>СС3К</v>
          </cell>
        </row>
        <row r="445">
          <cell r="B445" t="str">
            <v>Ткачёнок Андрей Андреевич</v>
          </cell>
          <cell r="C445" t="str">
            <v>Ткачёнок Андрей Андреевич</v>
          </cell>
          <cell r="D445" t="str">
            <v>спортивный туризм</v>
          </cell>
          <cell r="E445" t="str">
            <v>СС1К</v>
          </cell>
        </row>
        <row r="446">
          <cell r="B446" t="str">
            <v>Токарев Александр Александрович</v>
          </cell>
          <cell r="C446" t="str">
            <v>Токарев Александр Александрович</v>
          </cell>
          <cell r="D446" t="str">
            <v>спортивный туризм</v>
          </cell>
          <cell r="E446" t="str">
            <v>СС1К</v>
          </cell>
        </row>
        <row r="447">
          <cell r="B447" t="str">
            <v>Толокнов Виктор Николаевич</v>
          </cell>
          <cell r="C447" t="str">
            <v>Толокнов Виктор Николаевич</v>
          </cell>
          <cell r="D447" t="str">
            <v>спортивный туризм</v>
          </cell>
          <cell r="E447" t="str">
            <v>СС2К</v>
          </cell>
        </row>
        <row r="448">
          <cell r="B448" t="str">
            <v>Трай Людмила Николаевна</v>
          </cell>
          <cell r="C448" t="str">
            <v>Трай Людмила Николаевна</v>
          </cell>
          <cell r="D448" t="str">
            <v>спортивный туризм</v>
          </cell>
          <cell r="E448" t="str">
            <v>СС1К</v>
          </cell>
        </row>
        <row r="449">
          <cell r="B449" t="str">
            <v>Трикозов Виктор Михайлович</v>
          </cell>
          <cell r="C449" t="str">
            <v>Трикозов Виктор Михайлович</v>
          </cell>
          <cell r="D449" t="str">
            <v>спортивный туризм</v>
          </cell>
          <cell r="E449" t="str">
            <v>СС3К</v>
          </cell>
        </row>
        <row r="450">
          <cell r="B450" t="str">
            <v>Трофименко Александр Сергеевич</v>
          </cell>
          <cell r="C450" t="e">
            <v>#N/A</v>
          </cell>
          <cell r="D450" t="str">
            <v>спортивный туризм</v>
          </cell>
          <cell r="E450" t="str">
            <v>б/к</v>
          </cell>
        </row>
        <row r="451">
          <cell r="B451" t="str">
            <v>Трубач Дмитрий Романович</v>
          </cell>
          <cell r="C451" t="str">
            <v>Трубач Дмитрий Романович</v>
          </cell>
          <cell r="D451">
            <v>0</v>
          </cell>
          <cell r="E451" t="str">
            <v>СС3К</v>
          </cell>
        </row>
        <row r="452">
          <cell r="B452" t="str">
            <v>Трушечкина Лариса Кальмановна</v>
          </cell>
          <cell r="C452" t="e">
            <v>#N/A</v>
          </cell>
          <cell r="D452">
            <v>0</v>
          </cell>
          <cell r="E452" t="str">
            <v>СС2К</v>
          </cell>
        </row>
        <row r="453">
          <cell r="B453" t="str">
            <v>Турлыгина Ирина Юрьевна</v>
          </cell>
          <cell r="C453" t="str">
            <v>Турлыгина Ирина Юрьевна</v>
          </cell>
          <cell r="D453">
            <v>0</v>
          </cell>
          <cell r="E453" t="str">
            <v>СС3К</v>
          </cell>
        </row>
        <row r="454">
          <cell r="B454" t="str">
            <v>Тушевский Никита Сергеевич</v>
          </cell>
          <cell r="C454" t="str">
            <v>Тушевский Никита Сергеевич</v>
          </cell>
          <cell r="D454">
            <v>0</v>
          </cell>
          <cell r="E454" t="str">
            <v>СС3К</v>
          </cell>
        </row>
        <row r="455">
          <cell r="B455" t="str">
            <v>Уколова Ольга Сергеевна</v>
          </cell>
          <cell r="C455" t="str">
            <v>Уколова Ольга Сергеевна</v>
          </cell>
          <cell r="D455">
            <v>0</v>
          </cell>
          <cell r="E455" t="str">
            <v>СС3К</v>
          </cell>
        </row>
        <row r="456">
          <cell r="B456" t="str">
            <v>Ульянов Александр Олегович</v>
          </cell>
          <cell r="C456" t="str">
            <v>Ульянов Александр Олегович</v>
          </cell>
          <cell r="D456" t="str">
            <v>спортивный туризм</v>
          </cell>
          <cell r="E456" t="str">
            <v>СС1К</v>
          </cell>
        </row>
        <row r="457">
          <cell r="B457" t="str">
            <v>Ушкалов Максим Евгеньевич</v>
          </cell>
          <cell r="C457" t="str">
            <v>Ушкалов Максим Евгеньевич</v>
          </cell>
          <cell r="D457" t="str">
            <v>спортивный туризм</v>
          </cell>
          <cell r="E457" t="str">
            <v>СС3К</v>
          </cell>
        </row>
        <row r="458">
          <cell r="B458" t="str">
            <v>Фадеева Станислава Максимовна</v>
          </cell>
          <cell r="C458" t="e">
            <v>#N/A</v>
          </cell>
          <cell r="D458">
            <v>0</v>
          </cell>
          <cell r="E458" t="str">
            <v>СС3К</v>
          </cell>
        </row>
        <row r="459">
          <cell r="B459" t="str">
            <v>Федоров Владимир Святославович</v>
          </cell>
          <cell r="C459" t="e">
            <v>#N/A</v>
          </cell>
          <cell r="D459" t="str">
            <v>спортивный туризм</v>
          </cell>
          <cell r="E459" t="str">
            <v>СС3К</v>
          </cell>
        </row>
        <row r="460">
          <cell r="B460" t="str">
            <v>Федоров Данил Евгеньевич</v>
          </cell>
          <cell r="C460" t="str">
            <v>Федоров Данил Евгеньевич</v>
          </cell>
          <cell r="D460" t="str">
            <v>спортивный туризм</v>
          </cell>
          <cell r="E460" t="str">
            <v>СС2К</v>
          </cell>
        </row>
        <row r="461">
          <cell r="B461" t="str">
            <v>Федоров Леонид Александрович</v>
          </cell>
          <cell r="C461" t="e">
            <v>#N/A</v>
          </cell>
          <cell r="D461" t="str">
            <v>спортивный туризм</v>
          </cell>
          <cell r="E461" t="str">
            <v>СС1К</v>
          </cell>
        </row>
        <row r="462">
          <cell r="B462" t="str">
            <v>Федотов Алексей Евгеньевич</v>
          </cell>
          <cell r="C462" t="str">
            <v>Федотов Алексей Евгеньевич</v>
          </cell>
          <cell r="D462" t="str">
            <v>спортивный туризм</v>
          </cell>
          <cell r="E462" t="str">
            <v>СС1К</v>
          </cell>
        </row>
        <row r="463">
          <cell r="B463" t="str">
            <v>Федотова Анна Александровна</v>
          </cell>
          <cell r="C463" t="str">
            <v>Федотова Анна Александровна</v>
          </cell>
          <cell r="D463" t="str">
            <v>спортивный туризм</v>
          </cell>
          <cell r="E463" t="str">
            <v>ССВК</v>
          </cell>
        </row>
        <row r="464">
          <cell r="B464" t="str">
            <v>Федотова Евгения Андреевна</v>
          </cell>
          <cell r="C464" t="str">
            <v>Федотова Евгения Андреевна</v>
          </cell>
          <cell r="D464" t="str">
            <v>спортивный туризм</v>
          </cell>
          <cell r="E464" t="str">
            <v>б/к</v>
          </cell>
        </row>
        <row r="465">
          <cell r="B465" t="str">
            <v>Лапина Мария Александровна</v>
          </cell>
          <cell r="C465" t="str">
            <v>Лапина Мария Александровна</v>
          </cell>
          <cell r="D465" t="str">
            <v>спортивный туризм</v>
          </cell>
          <cell r="E465" t="str">
            <v>СС1К</v>
          </cell>
        </row>
        <row r="466">
          <cell r="B466" t="str">
            <v>Филимоненков Евгений Игоревич</v>
          </cell>
          <cell r="C466" t="e">
            <v>#N/A</v>
          </cell>
          <cell r="D466" t="str">
            <v>спортивный туризм</v>
          </cell>
          <cell r="E466" t="str">
            <v>б/к</v>
          </cell>
        </row>
        <row r="467">
          <cell r="B467" t="str">
            <v>Филиппова Маргарита Викторовна</v>
          </cell>
          <cell r="C467" t="str">
            <v>Филиппова Маргарита Викторовна</v>
          </cell>
          <cell r="D467">
            <v>0</v>
          </cell>
          <cell r="E467" t="str">
            <v>СС3К</v>
          </cell>
        </row>
        <row r="468">
          <cell r="B468" t="str">
            <v>Флоринская Евгения Алексеевна</v>
          </cell>
          <cell r="C468" t="e">
            <v>#N/A</v>
          </cell>
          <cell r="D468" t="str">
            <v>спортивный туризм</v>
          </cell>
          <cell r="E468" t="str">
            <v>б/к</v>
          </cell>
        </row>
        <row r="469">
          <cell r="B469" t="str">
            <v>Флоринская Ирина Игоревна</v>
          </cell>
          <cell r="C469" t="str">
            <v>Флоринская Ирина Игоревна</v>
          </cell>
          <cell r="D469" t="str">
            <v>спортивный туризм</v>
          </cell>
          <cell r="E469" t="str">
            <v>СС3К</v>
          </cell>
        </row>
        <row r="470">
          <cell r="B470" t="str">
            <v>Фомина Анна Олеговна</v>
          </cell>
          <cell r="C470" t="str">
            <v>Фомина Анна Олеговна</v>
          </cell>
          <cell r="D470">
            <v>0</v>
          </cell>
          <cell r="E470" t="str">
            <v>СС3К</v>
          </cell>
        </row>
        <row r="471">
          <cell r="B471" t="str">
            <v>Хамаева Майя Владимировна</v>
          </cell>
          <cell r="C471" t="e">
            <v>#N/A</v>
          </cell>
          <cell r="D471">
            <v>0</v>
          </cell>
          <cell r="E471" t="str">
            <v>СС2К</v>
          </cell>
        </row>
        <row r="472">
          <cell r="B472" t="str">
            <v>Хатков Алий Мосович</v>
          </cell>
          <cell r="C472" t="e">
            <v>#N/A</v>
          </cell>
          <cell r="D472">
            <v>0</v>
          </cell>
          <cell r="E472" t="str">
            <v>ССВК</v>
          </cell>
        </row>
        <row r="473">
          <cell r="B473" t="str">
            <v>Хворова Тамара Владимировна</v>
          </cell>
          <cell r="C473" t="e">
            <v>#N/A</v>
          </cell>
          <cell r="D473">
            <v>0</v>
          </cell>
          <cell r="E473" t="str">
            <v>СС2К</v>
          </cell>
        </row>
        <row r="474">
          <cell r="B474" t="str">
            <v>Ходунов Дмитрий Александрович</v>
          </cell>
          <cell r="C474" t="e">
            <v>#N/A</v>
          </cell>
          <cell r="D474" t="str">
            <v>спортивный туризм</v>
          </cell>
          <cell r="E474" t="str">
            <v>б/к</v>
          </cell>
        </row>
        <row r="475">
          <cell r="B475" t="str">
            <v>Хохлов Николай Сергеевич</v>
          </cell>
          <cell r="C475" t="str">
            <v>Хохлов Николай Сергеевич</v>
          </cell>
          <cell r="D475">
            <v>0</v>
          </cell>
          <cell r="E475" t="str">
            <v>СС3К</v>
          </cell>
        </row>
        <row r="476">
          <cell r="B476" t="str">
            <v>Хугаев Анатолий Михайлович</v>
          </cell>
          <cell r="C476" t="str">
            <v>Хугаев Анатолий Михайлович</v>
          </cell>
          <cell r="D476">
            <v>0</v>
          </cell>
          <cell r="E476" t="str">
            <v>СС3К</v>
          </cell>
        </row>
        <row r="477">
          <cell r="B477" t="str">
            <v>Хусаинов Ильдар Рафисович</v>
          </cell>
          <cell r="C477" t="e">
            <v>#N/A</v>
          </cell>
          <cell r="D477" t="str">
            <v>спортивный туризм</v>
          </cell>
          <cell r="E477" t="str">
            <v>СС3К</v>
          </cell>
        </row>
        <row r="478">
          <cell r="B478" t="str">
            <v>Цибульский Алексей Викторович</v>
          </cell>
          <cell r="C478" t="str">
            <v>Цибульский Алексей Викторович</v>
          </cell>
          <cell r="D478" t="str">
            <v>спортивный туризм</v>
          </cell>
          <cell r="E478" t="str">
            <v>СС3К</v>
          </cell>
        </row>
        <row r="479">
          <cell r="B479" t="str">
            <v>Чанышева Амина Фанисовна</v>
          </cell>
          <cell r="C479" t="str">
            <v>Чанышева Амина Фанисовна</v>
          </cell>
          <cell r="D479" t="str">
            <v>спортивный туризм</v>
          </cell>
          <cell r="E479" t="str">
            <v>СС1К</v>
          </cell>
        </row>
        <row r="480">
          <cell r="B480" t="str">
            <v>Чеботарева Юлия Александровна</v>
          </cell>
          <cell r="C480" t="e">
            <v>#N/A</v>
          </cell>
          <cell r="D480" t="str">
            <v>спортивный туризм</v>
          </cell>
          <cell r="E480" t="str">
            <v>б/к</v>
          </cell>
        </row>
        <row r="481">
          <cell r="B481" t="str">
            <v>Червинский Семен Дмитриевич</v>
          </cell>
          <cell r="C481" t="str">
            <v>Червинский Семен Дмитриевич</v>
          </cell>
          <cell r="D481" t="str">
            <v>спортивный туризм</v>
          </cell>
          <cell r="E481" t="str">
            <v>СС3К</v>
          </cell>
        </row>
        <row r="482">
          <cell r="B482" t="str">
            <v>Черданцева Елена Максимовна</v>
          </cell>
          <cell r="C482" t="e">
            <v>#N/A</v>
          </cell>
          <cell r="D482">
            <v>0</v>
          </cell>
          <cell r="E482" t="str">
            <v>ЮС</v>
          </cell>
        </row>
        <row r="483">
          <cell r="B483" t="str">
            <v>Череватенко Екатерина Андреевна</v>
          </cell>
          <cell r="C483" t="str">
            <v>Череватенко Екатерина Андреевна</v>
          </cell>
          <cell r="D483" t="str">
            <v>спортивный туризм</v>
          </cell>
          <cell r="E483" t="str">
            <v>СС3К</v>
          </cell>
        </row>
        <row r="484">
          <cell r="B484" t="str">
            <v>Череватенко Елена Анатольевна</v>
          </cell>
          <cell r="C484" t="str">
            <v>Череватенко Елена Анатольевна</v>
          </cell>
          <cell r="D484" t="str">
            <v>спортивный туризм</v>
          </cell>
          <cell r="E484" t="str">
            <v>СС1К</v>
          </cell>
        </row>
        <row r="485">
          <cell r="B485" t="str">
            <v>Черевичкин Дмитрий Александрович</v>
          </cell>
          <cell r="C485" t="e">
            <v>#N/A</v>
          </cell>
          <cell r="D485" t="str">
            <v>спортивный туризм</v>
          </cell>
          <cell r="E485" t="str">
            <v>б/к</v>
          </cell>
        </row>
        <row r="486">
          <cell r="B486" t="str">
            <v>Чередниченко Даниил Лемаркович</v>
          </cell>
          <cell r="C486" t="e">
            <v>#N/A</v>
          </cell>
          <cell r="D486" t="str">
            <v>спортивный туризм</v>
          </cell>
          <cell r="E486" t="str">
            <v>СС1К</v>
          </cell>
        </row>
        <row r="487">
          <cell r="B487" t="str">
            <v>Чередниченко Филипп Лемаркович</v>
          </cell>
          <cell r="C487" t="str">
            <v>Чередниченко Филипп Лемаркович</v>
          </cell>
          <cell r="D487" t="str">
            <v>спортивный туризм</v>
          </cell>
          <cell r="E487" t="str">
            <v>ССВК</v>
          </cell>
        </row>
        <row r="488">
          <cell r="B488" t="str">
            <v>Чередова Анна Александровна</v>
          </cell>
          <cell r="C488" t="e">
            <v>#N/A</v>
          </cell>
          <cell r="D488" t="str">
            <v>спортивный туризм</v>
          </cell>
          <cell r="E488" t="str">
            <v>б/к</v>
          </cell>
        </row>
        <row r="489">
          <cell r="B489" t="str">
            <v>Черепанова Юлия Васильевна</v>
          </cell>
          <cell r="C489" t="e">
            <v>#N/A</v>
          </cell>
          <cell r="D489">
            <v>0</v>
          </cell>
          <cell r="E489" t="str">
            <v>СС2К</v>
          </cell>
        </row>
        <row r="490">
          <cell r="B490" t="str">
            <v>Черкасов Сергей Юрьевич</v>
          </cell>
          <cell r="C490" t="str">
            <v>Черкасов Сергей Юрьевич</v>
          </cell>
          <cell r="D490" t="str">
            <v>спортивный туризм</v>
          </cell>
          <cell r="E490" t="str">
            <v>СС3К</v>
          </cell>
        </row>
        <row r="491">
          <cell r="B491" t="str">
            <v>Черкасова Маргарита Олеговна</v>
          </cell>
          <cell r="C491" t="str">
            <v>Черкасова Маргарита Олеговна</v>
          </cell>
          <cell r="D491" t="str">
            <v>спортивный туризм</v>
          </cell>
          <cell r="E491" t="str">
            <v>СС1К</v>
          </cell>
        </row>
        <row r="492">
          <cell r="B492" t="str">
            <v>Чернова Мария Алексеевна</v>
          </cell>
          <cell r="C492" t="e">
            <v>#N/A</v>
          </cell>
          <cell r="D492" t="str">
            <v>спортивный туризм</v>
          </cell>
          <cell r="E492" t="str">
            <v>б/к</v>
          </cell>
        </row>
        <row r="493">
          <cell r="B493" t="str">
            <v>Чернышев Лоренс Юрьевич</v>
          </cell>
          <cell r="C493" t="str">
            <v>Чернышев Лоренс Юрьевич</v>
          </cell>
          <cell r="D493">
            <v>0</v>
          </cell>
          <cell r="E493" t="str">
            <v>СС3К</v>
          </cell>
        </row>
        <row r="494">
          <cell r="B494" t="str">
            <v>Чертков Евгений Дмитриевич</v>
          </cell>
          <cell r="C494" t="str">
            <v>Чертков Евгений Дмитриевич</v>
          </cell>
          <cell r="D494" t="str">
            <v>спортивный туризм</v>
          </cell>
          <cell r="E494" t="str">
            <v>СС3К</v>
          </cell>
        </row>
        <row r="495">
          <cell r="B495" t="str">
            <v>Чесноков Дмитрий Владимирович</v>
          </cell>
          <cell r="C495" t="str">
            <v>Чесноков Дмитрий Владимирович</v>
          </cell>
          <cell r="D495" t="str">
            <v>спортивный туризм</v>
          </cell>
          <cell r="E495" t="str">
            <v>СС1К</v>
          </cell>
        </row>
        <row r="496">
          <cell r="B496" t="str">
            <v>Чеснокова Дарья Евгеньевна</v>
          </cell>
          <cell r="C496" t="str">
            <v>Чеснокова Дарья Евгеньевна</v>
          </cell>
          <cell r="D496">
            <v>0</v>
          </cell>
          <cell r="E496" t="str">
            <v>СС3К</v>
          </cell>
        </row>
        <row r="497">
          <cell r="B497" t="str">
            <v>Чижик-Фриновская Влада Вадимовна</v>
          </cell>
          <cell r="C497" t="str">
            <v>Чижик-Фриновская Влада Вадимовна</v>
          </cell>
          <cell r="D497" t="str">
            <v>спортивный туризм</v>
          </cell>
          <cell r="E497" t="str">
            <v>СС3К</v>
          </cell>
        </row>
        <row r="498">
          <cell r="B498" t="str">
            <v>Чижик-Фриновский Алексей Вадимович</v>
          </cell>
          <cell r="C498" t="str">
            <v>Чижик-Фриновский Алексей Вадимович</v>
          </cell>
          <cell r="D498">
            <v>0</v>
          </cell>
          <cell r="E498" t="str">
            <v>СС3К</v>
          </cell>
        </row>
        <row r="499">
          <cell r="B499" t="str">
            <v>Чиркина Екатерина Владимировна</v>
          </cell>
          <cell r="C499" t="str">
            <v>Чиркина Екатерина Владимировна</v>
          </cell>
          <cell r="D499">
            <v>0</v>
          </cell>
          <cell r="E499" t="str">
            <v>СС3К</v>
          </cell>
        </row>
        <row r="500">
          <cell r="B500" t="str">
            <v>Чистякова Вера Владимировна</v>
          </cell>
          <cell r="C500" t="str">
            <v>Чистякова Вера Владимировна</v>
          </cell>
          <cell r="D500" t="str">
            <v>спортивный туризм</v>
          </cell>
          <cell r="E500" t="str">
            <v>СС1К</v>
          </cell>
        </row>
        <row r="501">
          <cell r="B501" t="str">
            <v>Чистякова Юлия Александровна</v>
          </cell>
          <cell r="C501" t="e">
            <v>#N/A</v>
          </cell>
          <cell r="D501" t="str">
            <v>спортивный туризм</v>
          </cell>
          <cell r="E501" t="str">
            <v>СС1К</v>
          </cell>
        </row>
        <row r="502">
          <cell r="B502" t="str">
            <v>Чубей Ольга Борисовна</v>
          </cell>
          <cell r="C502" t="e">
            <v>#N/A</v>
          </cell>
          <cell r="D502" t="str">
            <v>спортивный туризм</v>
          </cell>
          <cell r="E502" t="str">
            <v>СС3К</v>
          </cell>
        </row>
        <row r="503">
          <cell r="B503" t="str">
            <v>Чумаченко Сергей Валерьевич</v>
          </cell>
          <cell r="C503" t="str">
            <v>Чумаченко Сергей Валерьевич</v>
          </cell>
          <cell r="D503">
            <v>0</v>
          </cell>
          <cell r="E503" t="str">
            <v>СС3К</v>
          </cell>
        </row>
        <row r="504">
          <cell r="B504" t="str">
            <v>Чупров Михаил Иванович</v>
          </cell>
          <cell r="C504" t="e">
            <v>#N/A</v>
          </cell>
          <cell r="D504">
            <v>0</v>
          </cell>
          <cell r="E504" t="str">
            <v>СС2К</v>
          </cell>
        </row>
        <row r="505">
          <cell r="B505" t="str">
            <v>Шаламянский Михаил Аркадьевич</v>
          </cell>
          <cell r="C505" t="e">
            <v>#N/A</v>
          </cell>
          <cell r="D505" t="str">
            <v>спортивный туризм</v>
          </cell>
          <cell r="E505" t="str">
            <v>СС1К</v>
          </cell>
        </row>
        <row r="506">
          <cell r="B506" t="str">
            <v>Шашков Леонид Борисович</v>
          </cell>
          <cell r="C506" t="str">
            <v>Шашков Леонид Борисович</v>
          </cell>
          <cell r="D506">
            <v>0</v>
          </cell>
          <cell r="E506" t="str">
            <v>СС3К</v>
          </cell>
        </row>
        <row r="507">
          <cell r="B507" t="str">
            <v>Шелихова Наталия Евгеньевна</v>
          </cell>
          <cell r="C507" t="str">
            <v>Шелихова Наталия Евгеньевна</v>
          </cell>
          <cell r="D507">
            <v>0</v>
          </cell>
          <cell r="E507" t="str">
            <v>СС1К</v>
          </cell>
        </row>
        <row r="508">
          <cell r="B508" t="str">
            <v>Шендерович Альберт Валентинович</v>
          </cell>
          <cell r="C508" t="str">
            <v>Шендерович Альберт Валентинович</v>
          </cell>
          <cell r="D508" t="str">
            <v>спортивный туризм</v>
          </cell>
          <cell r="E508" t="str">
            <v>ССВК</v>
          </cell>
        </row>
        <row r="509">
          <cell r="B509" t="str">
            <v>Ширыкалова Диана Александровна</v>
          </cell>
          <cell r="C509" t="str">
            <v>Ширыкалова Диана Александровна</v>
          </cell>
          <cell r="D509">
            <v>0</v>
          </cell>
          <cell r="E509" t="str">
            <v>ЮС</v>
          </cell>
        </row>
        <row r="510">
          <cell r="B510" t="str">
            <v>Ширяев Дмитрий Александрович</v>
          </cell>
          <cell r="C510" t="str">
            <v>Ширяев Дмитрий Александрович</v>
          </cell>
          <cell r="D510" t="str">
            <v>спортивный туризм</v>
          </cell>
          <cell r="E510" t="str">
            <v>СС3К</v>
          </cell>
        </row>
        <row r="511">
          <cell r="B511" t="str">
            <v>Шкавро Анастасия Игоревна</v>
          </cell>
          <cell r="C511" t="e">
            <v>#N/A</v>
          </cell>
          <cell r="D511" t="str">
            <v>спортивный туризм</v>
          </cell>
          <cell r="E511" t="str">
            <v>б/к</v>
          </cell>
        </row>
        <row r="512">
          <cell r="B512" t="str">
            <v>Шмелев Сергей Андреевич</v>
          </cell>
          <cell r="C512" t="str">
            <v>Шмелев Сергей Андреевич</v>
          </cell>
          <cell r="D512" t="str">
            <v>спортивный туризм</v>
          </cell>
          <cell r="E512" t="str">
            <v>СС3К</v>
          </cell>
        </row>
        <row r="513">
          <cell r="B513" t="str">
            <v>Шувалова Анна Дмитриевна</v>
          </cell>
          <cell r="C513" t="e">
            <v>#N/A</v>
          </cell>
          <cell r="D513" t="str">
            <v>спортивный туризм</v>
          </cell>
          <cell r="E513" t="str">
            <v>б/к</v>
          </cell>
        </row>
        <row r="514">
          <cell r="B514" t="str">
            <v>Щелоков Иван Викторович</v>
          </cell>
          <cell r="C514" t="e">
            <v>#N/A</v>
          </cell>
          <cell r="D514" t="str">
            <v>спортивный туризм</v>
          </cell>
          <cell r="E514" t="str">
            <v>СС2К</v>
          </cell>
        </row>
        <row r="515">
          <cell r="B515" t="str">
            <v>Щетинин Михаил Анатольевич</v>
          </cell>
          <cell r="C515" t="e">
            <v>#N/A</v>
          </cell>
          <cell r="D515" t="str">
            <v>спортивный туризм</v>
          </cell>
          <cell r="E515" t="str">
            <v>СС3К</v>
          </cell>
        </row>
        <row r="516">
          <cell r="B516" t="str">
            <v>Юдин Вячеслав Юрьевич</v>
          </cell>
          <cell r="C516" t="str">
            <v>Юдин Вячеслав Юрьевич</v>
          </cell>
          <cell r="D516">
            <v>0</v>
          </cell>
          <cell r="E516" t="str">
            <v>СС3К</v>
          </cell>
        </row>
        <row r="517">
          <cell r="B517" t="str">
            <v>Юдина Елена Анатольевна</v>
          </cell>
          <cell r="C517" t="e">
            <v>#N/A</v>
          </cell>
          <cell r="D517">
            <v>0</v>
          </cell>
          <cell r="E517" t="str">
            <v>СС2К</v>
          </cell>
        </row>
        <row r="518">
          <cell r="B518" t="str">
            <v>Юнин Александр Геннадьевич</v>
          </cell>
          <cell r="C518" t="e">
            <v>#N/A</v>
          </cell>
          <cell r="D518" t="str">
            <v>спортивный туризм</v>
          </cell>
          <cell r="E518" t="str">
            <v>СС3К</v>
          </cell>
        </row>
        <row r="519">
          <cell r="B519" t="str">
            <v>Якименко Вера Петровна</v>
          </cell>
          <cell r="C519" t="str">
            <v>Якименко Вера Петровна</v>
          </cell>
          <cell r="D519" t="str">
            <v>спортивный туризм</v>
          </cell>
          <cell r="E519" t="str">
            <v>СС1К</v>
          </cell>
        </row>
        <row r="520">
          <cell r="B520" t="str">
            <v>Якимов Никита Владимирович</v>
          </cell>
          <cell r="C520" t="e">
            <v>#N/A</v>
          </cell>
          <cell r="D520">
            <v>0</v>
          </cell>
          <cell r="E520" t="str">
            <v>СС3К</v>
          </cell>
        </row>
        <row r="521">
          <cell r="B521" t="str">
            <v>Якимчук Дмитрий Игоревич</v>
          </cell>
          <cell r="C521" t="e">
            <v>#N/A</v>
          </cell>
          <cell r="D521" t="str">
            <v>спортивный туризм</v>
          </cell>
          <cell r="E521" t="str">
            <v>СС3К</v>
          </cell>
        </row>
        <row r="522">
          <cell r="B522" t="str">
            <v>Яковлев Георгий Александрович</v>
          </cell>
          <cell r="C522" t="str">
            <v>Яковлев Георгий Александрович</v>
          </cell>
          <cell r="D522" t="str">
            <v>спортивный туризм</v>
          </cell>
          <cell r="E522" t="str">
            <v>СС3К</v>
          </cell>
        </row>
        <row r="523">
          <cell r="B523" t="str">
            <v>Яковлев Максим Александрович</v>
          </cell>
          <cell r="C523" t="e">
            <v>#N/A</v>
          </cell>
          <cell r="D523" t="str">
            <v>спортивный туризм</v>
          </cell>
          <cell r="E523" t="str">
            <v>б/к</v>
          </cell>
        </row>
        <row r="524">
          <cell r="B524" t="str">
            <v>Яковчук Владислав Петрович</v>
          </cell>
          <cell r="C524" t="str">
            <v>Яковчук Владислав Петрович</v>
          </cell>
          <cell r="D524">
            <v>0</v>
          </cell>
          <cell r="E524" t="str">
            <v>СС3К</v>
          </cell>
        </row>
        <row r="525">
          <cell r="B525" t="str">
            <v>Якунин Владимир Евгеньевич</v>
          </cell>
          <cell r="C525" t="str">
            <v>Якунин Владимир Евгеньевич</v>
          </cell>
          <cell r="D525" t="str">
            <v>спортивный туризм</v>
          </cell>
          <cell r="E525" t="str">
            <v>СС3К</v>
          </cell>
        </row>
        <row r="526">
          <cell r="B526" t="str">
            <v>Якунина Анна Анатольевна</v>
          </cell>
          <cell r="C526" t="str">
            <v>Якунина Анна Анатольевна</v>
          </cell>
          <cell r="D526" t="str">
            <v>спортивный туризм</v>
          </cell>
          <cell r="E526" t="str">
            <v>СС3К</v>
          </cell>
        </row>
        <row r="527">
          <cell r="B527" t="str">
            <v>Якушенков Андрей Владимирович</v>
          </cell>
          <cell r="C527" t="str">
            <v>Якушенков Андрей Владимирович</v>
          </cell>
          <cell r="D527" t="str">
            <v>спортивный туризм</v>
          </cell>
          <cell r="E527" t="str">
            <v>СС3К</v>
          </cell>
        </row>
        <row r="528">
          <cell r="B528" t="str">
            <v>Якушенок Владимир Александрович</v>
          </cell>
          <cell r="C528" t="str">
            <v>Якушенок Владимир Александрович</v>
          </cell>
          <cell r="D528" t="str">
            <v>спортивный туризм</v>
          </cell>
          <cell r="E528" t="str">
            <v>СС3К</v>
          </cell>
        </row>
        <row r="529">
          <cell r="B529" t="str">
            <v>Яшков Евгений Олегович</v>
          </cell>
          <cell r="C529" t="str">
            <v>Яшков Евгений Олегович</v>
          </cell>
          <cell r="D529" t="str">
            <v>спортивный туризм</v>
          </cell>
          <cell r="E529" t="str">
            <v>СС3К</v>
          </cell>
        </row>
        <row r="530">
          <cell r="B530" t="str">
            <v>Костылев Юрий Сергеевича</v>
          </cell>
          <cell r="C530" t="str">
            <v>Костылев Юрий Сергеевича</v>
          </cell>
          <cell r="D530">
            <v>0</v>
          </cell>
          <cell r="E530" t="str">
            <v>ССВК</v>
          </cell>
        </row>
        <row r="531">
          <cell r="B531">
            <v>0</v>
          </cell>
          <cell r="C531" t="e">
            <v>#N/A</v>
          </cell>
          <cell r="D531">
            <v>0</v>
          </cell>
          <cell r="E531">
            <v>0</v>
          </cell>
        </row>
        <row r="532">
          <cell r="B532" t="str">
            <v>Попов Юрий Анатольевич</v>
          </cell>
          <cell r="C532" t="e">
            <v>#N/A</v>
          </cell>
          <cell r="D532">
            <v>0</v>
          </cell>
          <cell r="E532" t="str">
            <v>СС1К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abSelected="1" zoomScaleNormal="100" workbookViewId="0">
      <pane xSplit="2" ySplit="2" topLeftCell="G67" activePane="bottomRight" state="frozen"/>
      <selection pane="topRight" activeCell="C1" sqref="C1"/>
      <selection pane="bottomLeft" activeCell="A4" sqref="A4"/>
      <selection pane="bottomRight" activeCell="L97" sqref="L97"/>
    </sheetView>
  </sheetViews>
  <sheetFormatPr defaultColWidth="8.85546875" defaultRowHeight="15.75" outlineLevelCol="1" x14ac:dyDescent="0.25"/>
  <cols>
    <col min="1" max="1" width="4.7109375" style="5" bestFit="1" customWidth="1"/>
    <col min="2" max="2" width="42.140625" style="25" customWidth="1"/>
    <col min="3" max="3" width="10.42578125" style="40" hidden="1" customWidth="1" outlineLevel="1"/>
    <col min="4" max="4" width="8.42578125" style="40" hidden="1" customWidth="1" outlineLevel="1"/>
    <col min="5" max="5" width="22.140625" style="25" hidden="1" customWidth="1" outlineLevel="1"/>
    <col min="6" max="6" width="16.28515625" style="25" hidden="1" customWidth="1" outlineLevel="1"/>
    <col min="7" max="7" width="8.140625" style="40" customWidth="1" collapsed="1"/>
    <col min="8" max="8" width="16.28515625" style="20" customWidth="1"/>
    <col min="9" max="9" width="14.5703125" style="20" customWidth="1"/>
    <col min="10" max="10" width="9.28515625" style="18" bestFit="1" customWidth="1" collapsed="1"/>
    <col min="11" max="11" width="14.42578125" style="19" customWidth="1"/>
    <col min="12" max="12" width="12" style="20" bestFit="1" customWidth="1"/>
    <col min="13" max="13" width="14.28515625" style="20" customWidth="1"/>
    <col min="14" max="14" width="14.28515625" style="23" customWidth="1"/>
    <col min="15" max="15" width="4.28515625" style="23" customWidth="1"/>
    <col min="16" max="16" width="5.7109375" style="47" customWidth="1"/>
    <col min="17" max="18" width="8.85546875" style="47" hidden="1" customWidth="1"/>
    <col min="19" max="19" width="0" style="47" hidden="1" customWidth="1"/>
    <col min="20" max="21" width="8.85546875" style="23" hidden="1" customWidth="1" outlineLevel="1"/>
    <col min="22" max="22" width="8.85546875" style="23" collapsed="1"/>
    <col min="23" max="239" width="8.85546875" style="23"/>
    <col min="240" max="240" width="4.7109375" style="23" bestFit="1" customWidth="1"/>
    <col min="241" max="241" width="44.28515625" style="23" bestFit="1" customWidth="1"/>
    <col min="242" max="242" width="8.85546875" style="23" customWidth="1"/>
    <col min="243" max="243" width="15.140625" style="23" bestFit="1" customWidth="1"/>
    <col min="244" max="244" width="11.28515625" style="23" bestFit="1" customWidth="1"/>
    <col min="245" max="245" width="15.28515625" style="23" bestFit="1" customWidth="1"/>
    <col min="246" max="246" width="12.7109375" style="23" customWidth="1"/>
    <col min="247" max="247" width="15.5703125" style="23" customWidth="1"/>
    <col min="248" max="16384" width="8.85546875" style="23"/>
  </cols>
  <sheetData>
    <row r="1" spans="1:256" s="1" customFormat="1" ht="15.6" customHeight="1" x14ac:dyDescent="0.25">
      <c r="A1" s="95" t="s">
        <v>0</v>
      </c>
      <c r="B1" s="97" t="s">
        <v>1</v>
      </c>
      <c r="C1" s="90" t="s">
        <v>370</v>
      </c>
      <c r="D1" s="90" t="s">
        <v>371</v>
      </c>
      <c r="E1" s="99" t="s">
        <v>2</v>
      </c>
      <c r="F1" s="99" t="s">
        <v>357</v>
      </c>
      <c r="G1" s="101" t="s">
        <v>262</v>
      </c>
      <c r="H1" s="102"/>
      <c r="I1" s="103"/>
      <c r="J1" s="92" t="s">
        <v>3</v>
      </c>
      <c r="K1" s="93"/>
      <c r="L1" s="94"/>
      <c r="M1" s="89" t="s">
        <v>369</v>
      </c>
      <c r="N1" s="22"/>
      <c r="O1" s="22"/>
      <c r="P1" s="46"/>
      <c r="Q1" s="46" t="s">
        <v>377</v>
      </c>
      <c r="R1" s="46" t="s">
        <v>376</v>
      </c>
      <c r="S1" s="46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x14ac:dyDescent="0.25">
      <c r="A2" s="96"/>
      <c r="B2" s="98"/>
      <c r="C2" s="91"/>
      <c r="D2" s="91"/>
      <c r="E2" s="100"/>
      <c r="F2" s="104"/>
      <c r="G2" s="2" t="s">
        <v>4</v>
      </c>
      <c r="H2" s="4" t="s">
        <v>261</v>
      </c>
      <c r="I2" s="4" t="s">
        <v>5</v>
      </c>
      <c r="J2" s="2" t="s">
        <v>4</v>
      </c>
      <c r="K2" s="3" t="s">
        <v>261</v>
      </c>
      <c r="L2" s="4" t="s">
        <v>5</v>
      </c>
      <c r="M2" s="89"/>
      <c r="T2" s="23" t="s">
        <v>436</v>
      </c>
      <c r="U2" s="23" t="s">
        <v>437</v>
      </c>
    </row>
    <row r="3" spans="1:256" x14ac:dyDescent="0.25">
      <c r="A3" s="6">
        <v>1</v>
      </c>
      <c r="B3" s="81" t="s">
        <v>447</v>
      </c>
      <c r="C3" s="82"/>
      <c r="D3" s="82">
        <f>2021-C3</f>
        <v>2021</v>
      </c>
      <c r="E3" s="81" t="s">
        <v>315</v>
      </c>
      <c r="F3" s="81"/>
      <c r="G3" s="86" t="s">
        <v>15</v>
      </c>
      <c r="H3" s="85">
        <v>44251</v>
      </c>
      <c r="I3" s="87" t="s">
        <v>446</v>
      </c>
      <c r="J3" s="86" t="s">
        <v>15</v>
      </c>
      <c r="K3" s="85">
        <v>44615</v>
      </c>
      <c r="L3" s="87" t="s">
        <v>497</v>
      </c>
      <c r="M3" s="85">
        <f>K3+365-1</f>
        <v>44979</v>
      </c>
      <c r="N3" s="88"/>
      <c r="P3" s="23"/>
      <c r="S3" s="23"/>
    </row>
    <row r="4" spans="1:256" x14ac:dyDescent="0.25">
      <c r="A4" s="6">
        <v>2</v>
      </c>
      <c r="B4" s="81" t="s">
        <v>317</v>
      </c>
      <c r="C4" s="82"/>
      <c r="D4" s="82">
        <f>2021-C4</f>
        <v>2021</v>
      </c>
      <c r="E4" s="81" t="s">
        <v>315</v>
      </c>
      <c r="F4" s="81"/>
      <c r="G4" s="86" t="s">
        <v>15</v>
      </c>
      <c r="H4" s="85">
        <v>43577</v>
      </c>
      <c r="I4" s="87" t="s">
        <v>301</v>
      </c>
      <c r="J4" s="86" t="s">
        <v>266</v>
      </c>
      <c r="K4" s="85"/>
      <c r="L4" s="87"/>
      <c r="M4" s="85"/>
      <c r="N4" s="88"/>
      <c r="P4" s="23"/>
      <c r="Q4" s="47" t="e">
        <f>VLOOKUP($B4,[1]Лист1!$B$5:$G$100,4,0)</f>
        <v>#N/A</v>
      </c>
      <c r="R4" s="47" t="e">
        <f>VLOOKUP($B4,[1]Лист1!$B$5:$G$100,5,0)</f>
        <v>#N/A</v>
      </c>
      <c r="S4" s="23"/>
    </row>
    <row r="5" spans="1:256" x14ac:dyDescent="0.25">
      <c r="A5" s="6">
        <v>3</v>
      </c>
      <c r="B5" s="81" t="s">
        <v>380</v>
      </c>
      <c r="C5" s="82"/>
      <c r="D5" s="82">
        <f>2021-C5</f>
        <v>2021</v>
      </c>
      <c r="E5" s="81" t="s">
        <v>315</v>
      </c>
      <c r="F5" s="81"/>
      <c r="G5" s="86" t="s">
        <v>15</v>
      </c>
      <c r="H5" s="85">
        <v>43892</v>
      </c>
      <c r="I5" s="87" t="s">
        <v>381</v>
      </c>
      <c r="J5" s="86" t="s">
        <v>15</v>
      </c>
      <c r="K5" s="85">
        <v>44650</v>
      </c>
      <c r="L5" s="87" t="s">
        <v>494</v>
      </c>
      <c r="M5" s="85">
        <f>K5+365-1</f>
        <v>45014</v>
      </c>
      <c r="N5" s="88"/>
      <c r="P5" s="23"/>
      <c r="Q5" s="47" t="e">
        <f>VLOOKUP($B5,[1]Лист1!$B$5:$G$100,4,0)</f>
        <v>#N/A</v>
      </c>
      <c r="R5" s="47" t="e">
        <f>VLOOKUP($B5,[1]Лист1!$B$5:$G$100,5,0)</f>
        <v>#N/A</v>
      </c>
      <c r="S5" s="23"/>
    </row>
    <row r="6" spans="1:256" x14ac:dyDescent="0.25">
      <c r="A6" s="80">
        <v>4</v>
      </c>
      <c r="B6" s="81" t="s">
        <v>402</v>
      </c>
      <c r="C6" s="82"/>
      <c r="D6" s="82">
        <f>2021-C6</f>
        <v>2021</v>
      </c>
      <c r="E6" s="81" t="s">
        <v>315</v>
      </c>
      <c r="F6" s="81"/>
      <c r="G6" s="86" t="s">
        <v>18</v>
      </c>
      <c r="H6" s="85">
        <v>43892</v>
      </c>
      <c r="I6" s="87" t="s">
        <v>381</v>
      </c>
      <c r="J6" s="86" t="s">
        <v>18</v>
      </c>
      <c r="K6" s="84">
        <v>44621</v>
      </c>
      <c r="L6" s="87" t="s">
        <v>496</v>
      </c>
      <c r="M6" s="85">
        <f>K6+365*2-1</f>
        <v>45350</v>
      </c>
      <c r="N6" s="88"/>
      <c r="P6" s="23"/>
      <c r="Q6" s="47" t="e">
        <f>VLOOKUP($B6,[1]Лист1!$B$5:$G$100,4,0)</f>
        <v>#N/A</v>
      </c>
      <c r="R6" s="47" t="e">
        <f>VLOOKUP($B6,[1]Лист1!$B$5:$G$100,5,0)</f>
        <v>#N/A</v>
      </c>
      <c r="S6" s="23"/>
      <c r="U6" s="64" t="s">
        <v>438</v>
      </c>
    </row>
    <row r="7" spans="1:256" x14ac:dyDescent="0.25">
      <c r="A7" s="80">
        <v>5</v>
      </c>
      <c r="B7" s="81" t="s">
        <v>318</v>
      </c>
      <c r="C7" s="82"/>
      <c r="D7" s="82">
        <f>2021-C7</f>
        <v>2021</v>
      </c>
      <c r="E7" s="81" t="s">
        <v>315</v>
      </c>
      <c r="F7" s="81"/>
      <c r="G7" s="86" t="s">
        <v>15</v>
      </c>
      <c r="H7" s="85">
        <v>43577</v>
      </c>
      <c r="I7" s="87" t="s">
        <v>301</v>
      </c>
      <c r="J7" s="86" t="s">
        <v>18</v>
      </c>
      <c r="K7" s="85">
        <v>44251</v>
      </c>
      <c r="L7" s="87" t="s">
        <v>446</v>
      </c>
      <c r="M7" s="85">
        <f>K7+365*2-1</f>
        <v>44980</v>
      </c>
      <c r="N7" s="88"/>
      <c r="P7" s="23"/>
      <c r="Q7" s="47" t="e">
        <f>VLOOKUP($B7,[1]Лист1!$B$5:$G$100,4,0)</f>
        <v>#N/A</v>
      </c>
      <c r="R7" s="47" t="e">
        <f>VLOOKUP($B7,[1]Лист1!$B$5:$G$100,5,0)</f>
        <v>#N/A</v>
      </c>
      <c r="S7" s="23"/>
      <c r="U7" s="64" t="s">
        <v>438</v>
      </c>
    </row>
    <row r="8" spans="1:256" x14ac:dyDescent="0.25">
      <c r="A8" s="131">
        <v>6</v>
      </c>
      <c r="B8" s="81" t="s">
        <v>382</v>
      </c>
      <c r="C8" s="82"/>
      <c r="D8" s="82">
        <f>2021-C8</f>
        <v>2021</v>
      </c>
      <c r="E8" s="81" t="s">
        <v>315</v>
      </c>
      <c r="F8" s="81"/>
      <c r="G8" s="86" t="s">
        <v>18</v>
      </c>
      <c r="H8" s="85">
        <v>44341</v>
      </c>
      <c r="I8" s="87" t="s">
        <v>478</v>
      </c>
      <c r="J8" s="86" t="s">
        <v>18</v>
      </c>
      <c r="K8" s="85">
        <v>44341</v>
      </c>
      <c r="L8" s="87" t="s">
        <v>478</v>
      </c>
      <c r="M8" s="85">
        <f>K8+2*365-1</f>
        <v>45070</v>
      </c>
      <c r="N8" s="88"/>
      <c r="P8" s="23"/>
      <c r="Q8" s="47" t="e">
        <f>VLOOKUP($B8,[1]Лист1!$B$5:$G$100,4,0)</f>
        <v>#N/A</v>
      </c>
      <c r="R8" s="47" t="e">
        <f>VLOOKUP($B8,[1]Лист1!$B$5:$G$100,5,0)</f>
        <v>#N/A</v>
      </c>
      <c r="S8" s="23"/>
      <c r="U8" s="64" t="s">
        <v>438</v>
      </c>
    </row>
    <row r="9" spans="1:256" x14ac:dyDescent="0.25">
      <c r="A9" s="131">
        <v>7</v>
      </c>
      <c r="B9" s="81" t="s">
        <v>346</v>
      </c>
      <c r="C9" s="82"/>
      <c r="D9" s="82" t="s">
        <v>474</v>
      </c>
      <c r="E9" s="81" t="s">
        <v>315</v>
      </c>
      <c r="F9" s="81"/>
      <c r="G9" s="86" t="s">
        <v>8</v>
      </c>
      <c r="H9" s="85">
        <v>43577</v>
      </c>
      <c r="I9" s="87" t="s">
        <v>301</v>
      </c>
      <c r="J9" s="86" t="s">
        <v>266</v>
      </c>
      <c r="K9" s="85"/>
      <c r="L9" s="87"/>
      <c r="M9" s="85"/>
      <c r="N9" s="88"/>
      <c r="P9" s="23"/>
      <c r="Q9" s="47" t="e">
        <f>VLOOKUP($B9,[1]Лист1!$B$5:$G$100,4,0)</f>
        <v>#N/A</v>
      </c>
      <c r="R9" s="47" t="e">
        <f>VLOOKUP($B9,[1]Лист1!$B$5:$G$100,5,0)</f>
        <v>#N/A</v>
      </c>
      <c r="S9" s="23"/>
    </row>
    <row r="10" spans="1:256" x14ac:dyDescent="0.25">
      <c r="A10" s="131">
        <v>8</v>
      </c>
      <c r="B10" s="81" t="s">
        <v>319</v>
      </c>
      <c r="C10" s="82"/>
      <c r="D10" s="82">
        <f>2021-C10</f>
        <v>2021</v>
      </c>
      <c r="E10" s="81" t="s">
        <v>315</v>
      </c>
      <c r="F10" s="81"/>
      <c r="G10" s="86" t="s">
        <v>15</v>
      </c>
      <c r="H10" s="85">
        <v>43577</v>
      </c>
      <c r="I10" s="87" t="s">
        <v>301</v>
      </c>
      <c r="J10" s="86" t="s">
        <v>266</v>
      </c>
      <c r="K10" s="85"/>
      <c r="L10" s="87"/>
      <c r="M10" s="85"/>
      <c r="N10" s="88"/>
      <c r="P10" s="23"/>
      <c r="Q10" s="47" t="e">
        <f>VLOOKUP($B10,[1]Лист1!$B$5:$G$100,4,0)</f>
        <v>#N/A</v>
      </c>
      <c r="R10" s="47" t="e">
        <f>VLOOKUP($B10,[1]Лист1!$B$5:$G$100,5,0)</f>
        <v>#N/A</v>
      </c>
      <c r="S10" s="23"/>
    </row>
    <row r="11" spans="1:256" x14ac:dyDescent="0.25">
      <c r="A11" s="131">
        <v>9</v>
      </c>
      <c r="B11" s="81" t="s">
        <v>448</v>
      </c>
      <c r="C11" s="82"/>
      <c r="D11" s="82">
        <f>2021-C11</f>
        <v>2021</v>
      </c>
      <c r="E11" s="81" t="s">
        <v>315</v>
      </c>
      <c r="F11" s="81"/>
      <c r="G11" s="86" t="s">
        <v>15</v>
      </c>
      <c r="H11" s="85">
        <v>44251</v>
      </c>
      <c r="I11" s="87" t="s">
        <v>446</v>
      </c>
      <c r="J11" s="86" t="s">
        <v>15</v>
      </c>
      <c r="K11" s="85">
        <v>44615</v>
      </c>
      <c r="L11" s="87" t="s">
        <v>497</v>
      </c>
      <c r="M11" s="85">
        <f>K11+365-1</f>
        <v>44979</v>
      </c>
      <c r="N11" s="88"/>
      <c r="P11" s="23"/>
      <c r="S11" s="23"/>
    </row>
    <row r="12" spans="1:256" x14ac:dyDescent="0.25">
      <c r="A12" s="131">
        <v>10</v>
      </c>
      <c r="B12" s="81" t="s">
        <v>320</v>
      </c>
      <c r="C12" s="82"/>
      <c r="D12" s="82">
        <f>2021-C12</f>
        <v>2021</v>
      </c>
      <c r="E12" s="81" t="s">
        <v>315</v>
      </c>
      <c r="F12" s="81"/>
      <c r="G12" s="86" t="s">
        <v>18</v>
      </c>
      <c r="H12" s="85">
        <v>43892</v>
      </c>
      <c r="I12" s="87" t="s">
        <v>381</v>
      </c>
      <c r="J12" s="86" t="s">
        <v>18</v>
      </c>
      <c r="K12" s="84">
        <v>44621</v>
      </c>
      <c r="L12" s="87" t="s">
        <v>496</v>
      </c>
      <c r="M12" s="85">
        <f>K12+365*2-1</f>
        <v>45350</v>
      </c>
      <c r="N12" s="88"/>
      <c r="P12" s="23"/>
      <c r="Q12" s="47" t="e">
        <f>VLOOKUP($B12,[1]Лист1!$B$5:$G$100,4,0)</f>
        <v>#N/A</v>
      </c>
      <c r="R12" s="47" t="e">
        <f>VLOOKUP($B12,[1]Лист1!$B$5:$G$100,5,0)</f>
        <v>#N/A</v>
      </c>
      <c r="S12" s="23"/>
      <c r="U12" s="64" t="s">
        <v>438</v>
      </c>
    </row>
    <row r="13" spans="1:256" x14ac:dyDescent="0.25">
      <c r="A13" s="131">
        <v>11</v>
      </c>
      <c r="B13" s="111" t="s">
        <v>484</v>
      </c>
      <c r="C13" s="86"/>
      <c r="D13" s="86"/>
      <c r="E13" s="81"/>
      <c r="F13" s="81"/>
      <c r="G13" s="86" t="s">
        <v>15</v>
      </c>
      <c r="H13" s="85">
        <v>44673</v>
      </c>
      <c r="I13" s="87" t="s">
        <v>492</v>
      </c>
      <c r="J13" s="86" t="s">
        <v>15</v>
      </c>
      <c r="K13" s="85">
        <v>44673</v>
      </c>
      <c r="L13" s="87" t="s">
        <v>492</v>
      </c>
      <c r="M13" s="85">
        <f>K13+365*2-1</f>
        <v>45402</v>
      </c>
      <c r="N13" s="110"/>
      <c r="O13" s="27"/>
      <c r="P13" s="73"/>
      <c r="Q13" s="73"/>
      <c r="R13" s="73"/>
      <c r="S13" s="73"/>
      <c r="T13" s="72"/>
      <c r="U13" s="72"/>
      <c r="V13" s="72"/>
      <c r="W13" s="72"/>
    </row>
    <row r="14" spans="1:256" x14ac:dyDescent="0.25">
      <c r="A14" s="131">
        <v>12</v>
      </c>
      <c r="B14" s="81" t="s">
        <v>321</v>
      </c>
      <c r="C14" s="82"/>
      <c r="D14" s="82">
        <f>2021-C14</f>
        <v>2021</v>
      </c>
      <c r="E14" s="81" t="s">
        <v>315</v>
      </c>
      <c r="F14" s="81"/>
      <c r="G14" s="86" t="s">
        <v>15</v>
      </c>
      <c r="H14" s="85">
        <v>43577</v>
      </c>
      <c r="I14" s="87" t="s">
        <v>301</v>
      </c>
      <c r="J14" s="86" t="s">
        <v>18</v>
      </c>
      <c r="K14" s="85">
        <v>44251</v>
      </c>
      <c r="L14" s="87" t="s">
        <v>446</v>
      </c>
      <c r="M14" s="85">
        <f>K14+365*2-1</f>
        <v>44980</v>
      </c>
      <c r="N14" s="88"/>
      <c r="P14" s="23"/>
      <c r="Q14" s="47" t="e">
        <f>VLOOKUP($B14,[1]Лист1!$B$5:$G$100,4,0)</f>
        <v>#N/A</v>
      </c>
      <c r="R14" s="47" t="e">
        <f>VLOOKUP($B14,[1]Лист1!$B$5:$G$100,5,0)</f>
        <v>#N/A</v>
      </c>
      <c r="S14" s="23"/>
    </row>
    <row r="15" spans="1:256" x14ac:dyDescent="0.25">
      <c r="A15" s="131">
        <v>13</v>
      </c>
      <c r="B15" s="81" t="s">
        <v>322</v>
      </c>
      <c r="C15" s="82"/>
      <c r="D15" s="82">
        <f>2021-C15</f>
        <v>2021</v>
      </c>
      <c r="E15" s="81" t="s">
        <v>315</v>
      </c>
      <c r="F15" s="81"/>
      <c r="G15" s="86" t="s">
        <v>15</v>
      </c>
      <c r="H15" s="85">
        <v>43577</v>
      </c>
      <c r="I15" s="87" t="s">
        <v>301</v>
      </c>
      <c r="J15" s="86" t="s">
        <v>266</v>
      </c>
      <c r="K15" s="84"/>
      <c r="L15" s="87"/>
      <c r="M15" s="85"/>
      <c r="N15" s="88"/>
      <c r="P15" s="23"/>
      <c r="Q15" s="47" t="e">
        <f>VLOOKUP($B15,[1]Лист1!$B$5:$G$100,4,0)</f>
        <v>#N/A</v>
      </c>
      <c r="R15" s="47" t="e">
        <f>VLOOKUP($B15,[1]Лист1!$B$5:$G$100,5,0)</f>
        <v>#N/A</v>
      </c>
      <c r="S15" s="23"/>
    </row>
    <row r="16" spans="1:256" x14ac:dyDescent="0.25">
      <c r="A16" s="131">
        <v>14</v>
      </c>
      <c r="B16" s="81" t="s">
        <v>347</v>
      </c>
      <c r="C16" s="82"/>
      <c r="D16" s="82">
        <f>2021-C16</f>
        <v>2021</v>
      </c>
      <c r="E16" s="81" t="s">
        <v>315</v>
      </c>
      <c r="F16" s="81"/>
      <c r="G16" s="86" t="s">
        <v>8</v>
      </c>
      <c r="H16" s="85">
        <v>43577</v>
      </c>
      <c r="I16" s="87" t="s">
        <v>301</v>
      </c>
      <c r="J16" s="86" t="s">
        <v>8</v>
      </c>
      <c r="K16" s="84">
        <v>44308</v>
      </c>
      <c r="L16" s="87" t="s">
        <v>365</v>
      </c>
      <c r="M16" s="85">
        <f>K16+365*2-1</f>
        <v>45037</v>
      </c>
      <c r="N16" s="88"/>
      <c r="P16" s="23"/>
      <c r="Q16" s="47" t="e">
        <f>VLOOKUP($B16,[1]Лист1!$B$5:$G$100,4,0)</f>
        <v>#N/A</v>
      </c>
      <c r="R16" s="47" t="e">
        <f>VLOOKUP($B16,[1]Лист1!$B$5:$G$100,5,0)</f>
        <v>#N/A</v>
      </c>
      <c r="S16" s="23"/>
    </row>
    <row r="17" spans="1:21" x14ac:dyDescent="0.25">
      <c r="A17" s="131">
        <v>15</v>
      </c>
      <c r="B17" s="81" t="s">
        <v>449</v>
      </c>
      <c r="C17" s="82"/>
      <c r="D17" s="82">
        <f>2021-C17</f>
        <v>2021</v>
      </c>
      <c r="E17" s="81" t="s">
        <v>315</v>
      </c>
      <c r="F17" s="81"/>
      <c r="G17" s="86" t="s">
        <v>15</v>
      </c>
      <c r="H17" s="85">
        <v>44251</v>
      </c>
      <c r="I17" s="87" t="s">
        <v>446</v>
      </c>
      <c r="J17" s="86" t="s">
        <v>15</v>
      </c>
      <c r="K17" s="85">
        <v>44615</v>
      </c>
      <c r="L17" s="87" t="s">
        <v>497</v>
      </c>
      <c r="M17" s="85">
        <f>K17+365-1</f>
        <v>44979</v>
      </c>
      <c r="N17" s="88"/>
      <c r="P17" s="23"/>
      <c r="S17" s="23"/>
    </row>
    <row r="18" spans="1:21" x14ac:dyDescent="0.25">
      <c r="A18" s="131">
        <v>16</v>
      </c>
      <c r="B18" s="81" t="s">
        <v>450</v>
      </c>
      <c r="C18" s="82"/>
      <c r="D18" s="82">
        <f>2021-C18</f>
        <v>2021</v>
      </c>
      <c r="E18" s="81" t="s">
        <v>315</v>
      </c>
      <c r="F18" s="81"/>
      <c r="G18" s="86" t="s">
        <v>15</v>
      </c>
      <c r="H18" s="85">
        <v>44251</v>
      </c>
      <c r="I18" s="87" t="s">
        <v>446</v>
      </c>
      <c r="J18" s="86" t="s">
        <v>15</v>
      </c>
      <c r="K18" s="85">
        <v>44615</v>
      </c>
      <c r="L18" s="87" t="s">
        <v>497</v>
      </c>
      <c r="M18" s="85">
        <f>K18+365-1</f>
        <v>44979</v>
      </c>
      <c r="N18" s="88"/>
      <c r="P18" s="23"/>
      <c r="S18" s="23"/>
      <c r="U18" s="78"/>
    </row>
    <row r="19" spans="1:21" x14ac:dyDescent="0.25">
      <c r="A19" s="131">
        <v>17</v>
      </c>
      <c r="B19" s="83" t="s">
        <v>384</v>
      </c>
      <c r="C19" s="82"/>
      <c r="D19" s="82">
        <f>2021-C19</f>
        <v>2021</v>
      </c>
      <c r="E19" s="81" t="s">
        <v>315</v>
      </c>
      <c r="F19" s="81"/>
      <c r="G19" s="86" t="s">
        <v>15</v>
      </c>
      <c r="H19" s="84">
        <v>43892</v>
      </c>
      <c r="I19" s="87" t="s">
        <v>381</v>
      </c>
      <c r="J19" s="86" t="s">
        <v>266</v>
      </c>
      <c r="K19" s="85"/>
      <c r="L19" s="87"/>
      <c r="M19" s="85"/>
      <c r="N19" s="88"/>
      <c r="P19" s="23"/>
      <c r="Q19" s="47" t="e">
        <f>VLOOKUP($B19,[1]Лист1!$B$5:$G$100,4,0)</f>
        <v>#N/A</v>
      </c>
      <c r="R19" s="47" t="e">
        <f>VLOOKUP($B19,[1]Лист1!$B$5:$G$100,5,0)</f>
        <v>#N/A</v>
      </c>
      <c r="S19" s="23"/>
      <c r="U19" s="64" t="s">
        <v>438</v>
      </c>
    </row>
    <row r="20" spans="1:21" x14ac:dyDescent="0.25">
      <c r="A20" s="131">
        <v>18</v>
      </c>
      <c r="B20" s="83" t="s">
        <v>324</v>
      </c>
      <c r="C20" s="82"/>
      <c r="D20" s="82">
        <f>2021-C20</f>
        <v>2021</v>
      </c>
      <c r="E20" s="81" t="s">
        <v>315</v>
      </c>
      <c r="F20" s="81"/>
      <c r="G20" s="86" t="s">
        <v>15</v>
      </c>
      <c r="H20" s="85">
        <v>43577</v>
      </c>
      <c r="I20" s="87" t="s">
        <v>301</v>
      </c>
      <c r="J20" s="86" t="s">
        <v>266</v>
      </c>
      <c r="K20" s="85"/>
      <c r="L20" s="87"/>
      <c r="M20" s="85"/>
      <c r="N20" s="88"/>
      <c r="P20" s="23"/>
      <c r="Q20" s="47" t="e">
        <f>VLOOKUP($B20,[1]Лист1!$B$5:$G$100,4,0)</f>
        <v>#N/A</v>
      </c>
      <c r="R20" s="47" t="e">
        <f>VLOOKUP($B20,[1]Лист1!$B$5:$G$100,5,0)</f>
        <v>#N/A</v>
      </c>
      <c r="S20" s="23"/>
    </row>
    <row r="21" spans="1:21" x14ac:dyDescent="0.25">
      <c r="A21" s="131">
        <v>19</v>
      </c>
      <c r="B21" s="83" t="s">
        <v>325</v>
      </c>
      <c r="C21" s="82"/>
      <c r="D21" s="82">
        <f>2021-C21</f>
        <v>2021</v>
      </c>
      <c r="E21" s="81" t="s">
        <v>315</v>
      </c>
      <c r="F21" s="81"/>
      <c r="G21" s="86" t="s">
        <v>15</v>
      </c>
      <c r="H21" s="85">
        <v>43577</v>
      </c>
      <c r="I21" s="87" t="s">
        <v>301</v>
      </c>
      <c r="J21" s="86" t="s">
        <v>266</v>
      </c>
      <c r="K21" s="85"/>
      <c r="L21" s="87"/>
      <c r="M21" s="85"/>
      <c r="N21" s="88"/>
      <c r="P21" s="23"/>
      <c r="Q21" s="47" t="e">
        <f>VLOOKUP($B21,[1]Лист1!$B$5:$G$100,4,0)</f>
        <v>#N/A</v>
      </c>
      <c r="R21" s="47" t="e">
        <f>VLOOKUP($B21,[1]Лист1!$B$5:$G$100,5,0)</f>
        <v>#N/A</v>
      </c>
      <c r="S21" s="23"/>
    </row>
    <row r="22" spans="1:21" x14ac:dyDescent="0.25">
      <c r="A22" s="131">
        <v>20</v>
      </c>
      <c r="B22" s="81" t="s">
        <v>421</v>
      </c>
      <c r="C22" s="82"/>
      <c r="D22" s="82">
        <f>2021-C22</f>
        <v>2021</v>
      </c>
      <c r="E22" s="81" t="s">
        <v>315</v>
      </c>
      <c r="F22" s="81"/>
      <c r="G22" s="86" t="s">
        <v>15</v>
      </c>
      <c r="H22" s="85">
        <v>44132</v>
      </c>
      <c r="I22" s="87" t="s">
        <v>422</v>
      </c>
      <c r="J22" s="86" t="s">
        <v>15</v>
      </c>
      <c r="K22" s="85">
        <v>44651</v>
      </c>
      <c r="L22" s="87" t="s">
        <v>415</v>
      </c>
      <c r="M22" s="85">
        <v>45015</v>
      </c>
      <c r="N22" s="88"/>
      <c r="P22" s="23"/>
      <c r="S22" s="23"/>
    </row>
    <row r="23" spans="1:21" x14ac:dyDescent="0.25">
      <c r="A23" s="131">
        <v>21</v>
      </c>
      <c r="B23" s="105" t="s">
        <v>72</v>
      </c>
      <c r="C23" s="82"/>
      <c r="D23" s="82">
        <f>2021-C23</f>
        <v>2021</v>
      </c>
      <c r="E23" s="81" t="s">
        <v>315</v>
      </c>
      <c r="F23" s="81" t="s">
        <v>361</v>
      </c>
      <c r="G23" s="86" t="s">
        <v>73</v>
      </c>
      <c r="H23" s="85">
        <v>42093</v>
      </c>
      <c r="I23" s="87" t="s">
        <v>74</v>
      </c>
      <c r="J23" s="86" t="s">
        <v>73</v>
      </c>
      <c r="K23" s="85">
        <v>43454</v>
      </c>
      <c r="L23" s="87"/>
      <c r="M23" s="85">
        <f>K23+365*4</f>
        <v>44914</v>
      </c>
      <c r="N23" s="88"/>
      <c r="P23" s="23"/>
      <c r="Q23" s="47" t="e">
        <f>VLOOKUP($B23,[1]Лист1!$B$5:$G$100,4,0)</f>
        <v>#N/A</v>
      </c>
      <c r="R23" s="47" t="e">
        <f>VLOOKUP($B23,[1]Лист1!$B$5:$G$100,5,0)</f>
        <v>#N/A</v>
      </c>
      <c r="S23" s="23"/>
    </row>
    <row r="24" spans="1:21" x14ac:dyDescent="0.25">
      <c r="A24" s="131">
        <v>22</v>
      </c>
      <c r="B24" s="83" t="s">
        <v>326</v>
      </c>
      <c r="C24" s="82"/>
      <c r="D24" s="82">
        <f>2021-C24</f>
        <v>2021</v>
      </c>
      <c r="E24" s="81" t="s">
        <v>315</v>
      </c>
      <c r="F24" s="81"/>
      <c r="G24" s="86" t="s">
        <v>15</v>
      </c>
      <c r="H24" s="85">
        <v>43577</v>
      </c>
      <c r="I24" s="87" t="s">
        <v>301</v>
      </c>
      <c r="J24" s="86" t="s">
        <v>266</v>
      </c>
      <c r="K24" s="85"/>
      <c r="L24" s="87"/>
      <c r="M24" s="85"/>
      <c r="N24" s="88"/>
      <c r="P24" s="23"/>
      <c r="Q24" s="47" t="e">
        <f>VLOOKUP($B24,[1]Лист1!$B$5:$G$100,4,0)</f>
        <v>#N/A</v>
      </c>
      <c r="R24" s="47" t="e">
        <f>VLOOKUP($B24,[1]Лист1!$B$5:$G$100,5,0)</f>
        <v>#N/A</v>
      </c>
      <c r="S24" s="23"/>
    </row>
    <row r="25" spans="1:21" x14ac:dyDescent="0.25">
      <c r="A25" s="131">
        <v>23</v>
      </c>
      <c r="B25" s="83" t="s">
        <v>327</v>
      </c>
      <c r="C25" s="82"/>
      <c r="D25" s="82">
        <f>2021-C25</f>
        <v>2021</v>
      </c>
      <c r="E25" s="81" t="s">
        <v>315</v>
      </c>
      <c r="F25" s="81"/>
      <c r="G25" s="86" t="s">
        <v>15</v>
      </c>
      <c r="H25" s="85">
        <v>43577</v>
      </c>
      <c r="I25" s="87" t="s">
        <v>301</v>
      </c>
      <c r="J25" s="86" t="s">
        <v>18</v>
      </c>
      <c r="K25" s="85">
        <v>44251</v>
      </c>
      <c r="L25" s="87" t="s">
        <v>446</v>
      </c>
      <c r="M25" s="85">
        <f>K25+365*2-1</f>
        <v>44980</v>
      </c>
      <c r="N25" s="88"/>
      <c r="P25" s="23"/>
      <c r="Q25" s="47" t="e">
        <f>VLOOKUP($B25,[1]Лист1!$B$5:$G$100,4,0)</f>
        <v>#N/A</v>
      </c>
      <c r="R25" s="47" t="e">
        <f>VLOOKUP($B25,[1]Лист1!$B$5:$G$100,5,0)</f>
        <v>#N/A</v>
      </c>
      <c r="S25" s="23"/>
      <c r="U25" s="78"/>
    </row>
    <row r="26" spans="1:21" x14ac:dyDescent="0.25">
      <c r="A26" s="131">
        <v>24</v>
      </c>
      <c r="B26" s="49" t="s">
        <v>386</v>
      </c>
      <c r="C26" s="82"/>
      <c r="D26" s="82">
        <f>2021-C26</f>
        <v>2021</v>
      </c>
      <c r="E26" s="81" t="s">
        <v>315</v>
      </c>
      <c r="F26" s="81"/>
      <c r="G26" s="86" t="s">
        <v>15</v>
      </c>
      <c r="H26" s="84">
        <v>43892</v>
      </c>
      <c r="I26" s="87" t="s">
        <v>381</v>
      </c>
      <c r="J26" s="86" t="s">
        <v>15</v>
      </c>
      <c r="K26" s="85">
        <v>44650</v>
      </c>
      <c r="L26" s="87" t="s">
        <v>494</v>
      </c>
      <c r="M26" s="85">
        <f>K26+365-1</f>
        <v>45014</v>
      </c>
      <c r="N26" s="88"/>
      <c r="P26" s="23"/>
      <c r="Q26" s="47" t="e">
        <f>VLOOKUP($B26,[1]Лист1!$B$5:$G$100,4,0)</f>
        <v>#N/A</v>
      </c>
      <c r="R26" s="47" t="e">
        <f>VLOOKUP($B26,[1]Лист1!$B$5:$G$100,5,0)</f>
        <v>#N/A</v>
      </c>
      <c r="S26" s="23"/>
      <c r="U26" s="64" t="s">
        <v>438</v>
      </c>
    </row>
    <row r="27" spans="1:21" x14ac:dyDescent="0.25">
      <c r="A27" s="131">
        <v>25</v>
      </c>
      <c r="B27" s="83" t="s">
        <v>86</v>
      </c>
      <c r="C27" s="82"/>
      <c r="D27" s="82">
        <f>2021-C27</f>
        <v>2021</v>
      </c>
      <c r="E27" s="81" t="s">
        <v>315</v>
      </c>
      <c r="F27" s="81"/>
      <c r="G27" s="86" t="s">
        <v>15</v>
      </c>
      <c r="H27" s="85">
        <v>43577</v>
      </c>
      <c r="I27" s="87" t="s">
        <v>301</v>
      </c>
      <c r="J27" s="86" t="s">
        <v>266</v>
      </c>
      <c r="K27" s="85"/>
      <c r="L27" s="87"/>
      <c r="M27" s="85"/>
      <c r="N27" s="88"/>
      <c r="P27" s="23"/>
      <c r="Q27" s="47" t="e">
        <f>VLOOKUP($B27,[1]Лист1!$B$5:$G$100,4,0)</f>
        <v>#N/A</v>
      </c>
      <c r="R27" s="47" t="e">
        <f>VLOOKUP($B27,[1]Лист1!$B$5:$G$100,5,0)</f>
        <v>#N/A</v>
      </c>
      <c r="S27" s="23"/>
    </row>
    <row r="28" spans="1:21" x14ac:dyDescent="0.25">
      <c r="A28" s="131">
        <v>26</v>
      </c>
      <c r="B28" s="83" t="s">
        <v>328</v>
      </c>
      <c r="C28" s="82"/>
      <c r="D28" s="82">
        <f>2021-C28</f>
        <v>2021</v>
      </c>
      <c r="E28" s="81" t="s">
        <v>315</v>
      </c>
      <c r="F28" s="81"/>
      <c r="G28" s="86" t="s">
        <v>15</v>
      </c>
      <c r="H28" s="85">
        <v>43577</v>
      </c>
      <c r="I28" s="87" t="s">
        <v>301</v>
      </c>
      <c r="J28" s="86" t="s">
        <v>266</v>
      </c>
      <c r="K28" s="85"/>
      <c r="L28" s="87"/>
      <c r="M28" s="85"/>
      <c r="N28" s="88"/>
      <c r="P28" s="23"/>
      <c r="Q28" s="47" t="e">
        <f>VLOOKUP($B28,[1]Лист1!$B$5:$G$100,4,0)</f>
        <v>#N/A</v>
      </c>
      <c r="R28" s="47" t="e">
        <f>VLOOKUP($B28,[1]Лист1!$B$5:$G$100,5,0)</f>
        <v>#N/A</v>
      </c>
      <c r="S28" s="23"/>
    </row>
    <row r="29" spans="1:21" x14ac:dyDescent="0.25">
      <c r="A29" s="131">
        <v>27</v>
      </c>
      <c r="B29" s="81" t="s">
        <v>314</v>
      </c>
      <c r="C29" s="82">
        <v>1972</v>
      </c>
      <c r="D29" s="82">
        <f>2021-C29</f>
        <v>49</v>
      </c>
      <c r="E29" s="81" t="s">
        <v>315</v>
      </c>
      <c r="F29" s="81"/>
      <c r="G29" s="86" t="s">
        <v>15</v>
      </c>
      <c r="H29" s="85">
        <v>43577</v>
      </c>
      <c r="I29" s="87" t="s">
        <v>301</v>
      </c>
      <c r="J29" s="86" t="s">
        <v>15</v>
      </c>
      <c r="K29" s="85">
        <v>44592</v>
      </c>
      <c r="L29" s="87" t="s">
        <v>495</v>
      </c>
      <c r="M29" s="85">
        <v>44956</v>
      </c>
      <c r="N29" s="88"/>
      <c r="P29" s="23"/>
      <c r="Q29" s="47" t="e">
        <f>VLOOKUP($B29,[1]Лист1!$B$5:$G$100,5,0)</f>
        <v>#N/A</v>
      </c>
      <c r="R29" s="47" t="e">
        <f>VLOOKUP($B29,[1]Лист1!$B$5:$G$100,5,0)</f>
        <v>#N/A</v>
      </c>
      <c r="S29" s="23"/>
      <c r="T29" s="23" t="s">
        <v>462</v>
      </c>
    </row>
    <row r="30" spans="1:21" x14ac:dyDescent="0.25">
      <c r="A30" s="131">
        <v>28</v>
      </c>
      <c r="B30" s="81" t="s">
        <v>316</v>
      </c>
      <c r="C30" s="82"/>
      <c r="D30" s="82">
        <f>2021-C30</f>
        <v>2021</v>
      </c>
      <c r="E30" s="81" t="s">
        <v>315</v>
      </c>
      <c r="F30" s="81"/>
      <c r="G30" s="86" t="s">
        <v>15</v>
      </c>
      <c r="H30" s="85">
        <v>43577</v>
      </c>
      <c r="I30" s="87" t="s">
        <v>301</v>
      </c>
      <c r="J30" s="86" t="s">
        <v>266</v>
      </c>
      <c r="K30" s="85"/>
      <c r="L30" s="87"/>
      <c r="M30" s="85"/>
      <c r="N30" s="88"/>
      <c r="P30" s="23"/>
      <c r="Q30" s="47" t="e">
        <f>VLOOKUP($B30,[1]Лист1!$B$5:$G$100,5,0)</f>
        <v>#N/A</v>
      </c>
      <c r="R30" s="47" t="e">
        <f>VLOOKUP($B30,[1]Лист1!$B$5:$G$100,5,0)</f>
        <v>#N/A</v>
      </c>
      <c r="S30" s="23"/>
    </row>
    <row r="31" spans="1:21" s="76" customFormat="1" x14ac:dyDescent="0.25">
      <c r="A31" s="131">
        <v>29</v>
      </c>
      <c r="B31" s="83" t="s">
        <v>329</v>
      </c>
      <c r="C31" s="82"/>
      <c r="D31" s="82">
        <v>2022</v>
      </c>
      <c r="E31" s="81" t="s">
        <v>7</v>
      </c>
      <c r="F31" s="81"/>
      <c r="G31" s="86" t="s">
        <v>15</v>
      </c>
      <c r="H31" s="85">
        <v>43577</v>
      </c>
      <c r="I31" s="87" t="s">
        <v>301</v>
      </c>
      <c r="J31" s="86" t="s">
        <v>15</v>
      </c>
      <c r="K31" s="84">
        <v>44673</v>
      </c>
      <c r="L31" s="87" t="s">
        <v>287</v>
      </c>
      <c r="M31" s="85">
        <v>45037</v>
      </c>
      <c r="N31" s="88"/>
      <c r="Q31" s="77"/>
      <c r="R31" s="77"/>
    </row>
    <row r="32" spans="1:21" x14ac:dyDescent="0.25">
      <c r="A32" s="131">
        <v>30</v>
      </c>
      <c r="B32" s="83" t="s">
        <v>451</v>
      </c>
      <c r="C32" s="82"/>
      <c r="D32" s="82">
        <f>2021-C32</f>
        <v>2021</v>
      </c>
      <c r="E32" s="81" t="s">
        <v>315</v>
      </c>
      <c r="F32" s="81"/>
      <c r="G32" s="86" t="s">
        <v>15</v>
      </c>
      <c r="H32" s="85">
        <v>44251</v>
      </c>
      <c r="I32" s="87" t="s">
        <v>446</v>
      </c>
      <c r="J32" s="86" t="s">
        <v>15</v>
      </c>
      <c r="K32" s="85">
        <v>44615</v>
      </c>
      <c r="L32" s="87" t="s">
        <v>497</v>
      </c>
      <c r="M32" s="85">
        <f>K32+365-1</f>
        <v>44979</v>
      </c>
      <c r="N32" s="88"/>
      <c r="P32" s="23"/>
      <c r="S32" s="23"/>
    </row>
    <row r="33" spans="1:23" x14ac:dyDescent="0.25">
      <c r="A33" s="131">
        <v>31</v>
      </c>
      <c r="B33" s="111" t="s">
        <v>485</v>
      </c>
      <c r="C33" s="86"/>
      <c r="D33" s="86"/>
      <c r="E33" s="81"/>
      <c r="F33" s="81"/>
      <c r="G33" s="86" t="s">
        <v>15</v>
      </c>
      <c r="H33" s="85">
        <v>44673</v>
      </c>
      <c r="I33" s="87" t="s">
        <v>492</v>
      </c>
      <c r="J33" s="86" t="s">
        <v>15</v>
      </c>
      <c r="K33" s="85">
        <v>44673</v>
      </c>
      <c r="L33" s="87" t="s">
        <v>492</v>
      </c>
      <c r="M33" s="85">
        <f>K33+365*2-1</f>
        <v>45402</v>
      </c>
      <c r="N33" s="110"/>
      <c r="O33" s="27"/>
      <c r="P33" s="73"/>
      <c r="Q33" s="73"/>
      <c r="R33" s="73"/>
      <c r="S33" s="73"/>
      <c r="T33" s="72"/>
      <c r="U33" s="72"/>
      <c r="V33" s="72"/>
      <c r="W33" s="72"/>
    </row>
    <row r="34" spans="1:23" x14ac:dyDescent="0.25">
      <c r="A34" s="131">
        <v>32</v>
      </c>
      <c r="B34" s="83" t="s">
        <v>417</v>
      </c>
      <c r="C34" s="82"/>
      <c r="D34" s="82">
        <f>2021-C34</f>
        <v>2021</v>
      </c>
      <c r="E34" s="83" t="s">
        <v>315</v>
      </c>
      <c r="F34" s="81"/>
      <c r="G34" s="86" t="s">
        <v>73</v>
      </c>
      <c r="H34" s="85">
        <v>42219</v>
      </c>
      <c r="I34" s="82" t="s">
        <v>411</v>
      </c>
      <c r="J34" s="86" t="s">
        <v>73</v>
      </c>
      <c r="K34" s="85">
        <v>43678</v>
      </c>
      <c r="L34" s="82" t="s">
        <v>471</v>
      </c>
      <c r="M34" s="85">
        <f>K34+365*4+1</f>
        <v>45139</v>
      </c>
      <c r="N34" s="88"/>
      <c r="P34" s="23"/>
      <c r="S34" s="23"/>
    </row>
    <row r="35" spans="1:23" x14ac:dyDescent="0.25">
      <c r="A35" s="131">
        <v>33</v>
      </c>
      <c r="B35" s="111" t="s">
        <v>491</v>
      </c>
      <c r="C35" s="86"/>
      <c r="D35" s="86"/>
      <c r="E35" s="81"/>
      <c r="F35" s="81"/>
      <c r="G35" s="86" t="s">
        <v>15</v>
      </c>
      <c r="H35" s="85">
        <v>44673</v>
      </c>
      <c r="I35" s="87" t="s">
        <v>492</v>
      </c>
      <c r="J35" s="86" t="s">
        <v>15</v>
      </c>
      <c r="K35" s="85">
        <v>44673</v>
      </c>
      <c r="L35" s="87" t="s">
        <v>492</v>
      </c>
      <c r="M35" s="85">
        <f>K35+365*2-1</f>
        <v>45402</v>
      </c>
      <c r="N35" s="110"/>
      <c r="O35" s="27"/>
      <c r="P35" s="73"/>
      <c r="Q35" s="73"/>
      <c r="R35" s="73"/>
      <c r="S35" s="73"/>
      <c r="T35" s="72"/>
      <c r="U35" s="72"/>
      <c r="V35" s="72"/>
      <c r="W35" s="72"/>
    </row>
    <row r="36" spans="1:23" x14ac:dyDescent="0.25">
      <c r="A36" s="131">
        <v>34</v>
      </c>
      <c r="B36" s="81" t="s">
        <v>423</v>
      </c>
      <c r="C36" s="82"/>
      <c r="D36" s="82">
        <f>2021-C36</f>
        <v>2021</v>
      </c>
      <c r="E36" s="81" t="s">
        <v>315</v>
      </c>
      <c r="F36" s="81"/>
      <c r="G36" s="86" t="s">
        <v>15</v>
      </c>
      <c r="H36" s="85">
        <v>44132</v>
      </c>
      <c r="I36" s="87" t="s">
        <v>422</v>
      </c>
      <c r="J36" s="86" t="s">
        <v>266</v>
      </c>
      <c r="K36" s="85"/>
      <c r="L36" s="87"/>
      <c r="M36" s="85"/>
      <c r="N36" s="88"/>
      <c r="P36" s="23"/>
      <c r="S36" s="23"/>
    </row>
    <row r="37" spans="1:23" x14ac:dyDescent="0.25">
      <c r="A37" s="131">
        <v>35</v>
      </c>
      <c r="B37" s="49" t="s">
        <v>452</v>
      </c>
      <c r="C37" s="82"/>
      <c r="D37" s="82">
        <f>2021-C37</f>
        <v>2021</v>
      </c>
      <c r="E37" s="81" t="s">
        <v>315</v>
      </c>
      <c r="F37" s="81"/>
      <c r="G37" s="86" t="s">
        <v>15</v>
      </c>
      <c r="H37" s="85">
        <v>44251</v>
      </c>
      <c r="I37" s="87" t="s">
        <v>446</v>
      </c>
      <c r="J37" s="86" t="s">
        <v>266</v>
      </c>
      <c r="K37" s="85"/>
      <c r="L37" s="87"/>
      <c r="M37" s="85"/>
      <c r="N37" s="88"/>
      <c r="P37" s="23"/>
      <c r="S37" s="23"/>
      <c r="U37" s="78"/>
    </row>
    <row r="38" spans="1:23" x14ac:dyDescent="0.25">
      <c r="A38" s="131">
        <v>36</v>
      </c>
      <c r="B38" s="83" t="s">
        <v>331</v>
      </c>
      <c r="C38" s="82"/>
      <c r="D38" s="82">
        <f>2021-C38</f>
        <v>2021</v>
      </c>
      <c r="E38" s="81" t="s">
        <v>315</v>
      </c>
      <c r="F38" s="81"/>
      <c r="G38" s="86" t="s">
        <v>15</v>
      </c>
      <c r="H38" s="85">
        <v>43577</v>
      </c>
      <c r="I38" s="87" t="s">
        <v>301</v>
      </c>
      <c r="J38" s="86" t="s">
        <v>18</v>
      </c>
      <c r="K38" s="85">
        <v>44251</v>
      </c>
      <c r="L38" s="87" t="s">
        <v>446</v>
      </c>
      <c r="M38" s="85">
        <f>K38+365*2-1</f>
        <v>44980</v>
      </c>
      <c r="N38" s="88"/>
      <c r="P38" s="23"/>
      <c r="Q38" s="47" t="e">
        <f>VLOOKUP($B38,[1]Лист1!$B$5:$G$100,5,0)</f>
        <v>#N/A</v>
      </c>
      <c r="R38" s="47" t="e">
        <f>VLOOKUP($B38,[1]Лист1!$B$5:$G$100,5,0)</f>
        <v>#N/A</v>
      </c>
      <c r="S38" s="23"/>
      <c r="U38" s="64" t="s">
        <v>438</v>
      </c>
    </row>
    <row r="39" spans="1:23" x14ac:dyDescent="0.25">
      <c r="A39" s="131">
        <v>37</v>
      </c>
      <c r="B39" s="81" t="s">
        <v>424</v>
      </c>
      <c r="C39" s="82"/>
      <c r="D39" s="82">
        <f>2021-C39</f>
        <v>2021</v>
      </c>
      <c r="E39" s="81" t="s">
        <v>315</v>
      </c>
      <c r="F39" s="81"/>
      <c r="G39" s="86" t="s">
        <v>18</v>
      </c>
      <c r="H39" s="85">
        <v>44530</v>
      </c>
      <c r="I39" s="87" t="s">
        <v>493</v>
      </c>
      <c r="J39" s="86" t="s">
        <v>18</v>
      </c>
      <c r="K39" s="85">
        <v>44530</v>
      </c>
      <c r="L39" s="87" t="s">
        <v>493</v>
      </c>
      <c r="M39" s="85">
        <f>K39+365*2-1</f>
        <v>45259</v>
      </c>
      <c r="N39" s="88"/>
      <c r="P39" s="23"/>
      <c r="S39" s="23"/>
    </row>
    <row r="40" spans="1:23" x14ac:dyDescent="0.25">
      <c r="A40" s="131">
        <v>38</v>
      </c>
      <c r="B40" s="83" t="s">
        <v>332</v>
      </c>
      <c r="C40" s="82"/>
      <c r="D40" s="82">
        <f>2021-C40</f>
        <v>2021</v>
      </c>
      <c r="E40" s="81" t="s">
        <v>315</v>
      </c>
      <c r="F40" s="81"/>
      <c r="G40" s="86" t="s">
        <v>15</v>
      </c>
      <c r="H40" s="85">
        <v>43577</v>
      </c>
      <c r="I40" s="87" t="s">
        <v>301</v>
      </c>
      <c r="J40" s="86" t="s">
        <v>18</v>
      </c>
      <c r="K40" s="85">
        <v>44251</v>
      </c>
      <c r="L40" s="87" t="s">
        <v>446</v>
      </c>
      <c r="M40" s="85">
        <f>K40+365*2-1</f>
        <v>44980</v>
      </c>
      <c r="N40" s="88"/>
      <c r="P40" s="23"/>
      <c r="Q40" s="47" t="e">
        <f>VLOOKUP($B40,[1]Лист1!$B$5:$G$100,5,0)</f>
        <v>#N/A</v>
      </c>
      <c r="R40" s="47" t="e">
        <f>VLOOKUP($B40,[1]Лист1!$B$5:$G$100,5,0)</f>
        <v>#N/A</v>
      </c>
      <c r="S40" s="23"/>
      <c r="U40" s="64" t="s">
        <v>438</v>
      </c>
    </row>
    <row r="41" spans="1:23" x14ac:dyDescent="0.25">
      <c r="A41" s="131">
        <v>39</v>
      </c>
      <c r="B41" s="83" t="s">
        <v>453</v>
      </c>
      <c r="C41" s="82"/>
      <c r="D41" s="82">
        <f>2021-C41</f>
        <v>2021</v>
      </c>
      <c r="E41" s="81" t="s">
        <v>315</v>
      </c>
      <c r="F41" s="81"/>
      <c r="G41" s="86" t="s">
        <v>15</v>
      </c>
      <c r="H41" s="85">
        <v>44251</v>
      </c>
      <c r="I41" s="87" t="s">
        <v>446</v>
      </c>
      <c r="J41" s="86" t="s">
        <v>266</v>
      </c>
      <c r="K41" s="85"/>
      <c r="L41" s="87"/>
      <c r="M41" s="85"/>
      <c r="N41" s="88"/>
      <c r="P41" s="23"/>
      <c r="S41" s="23"/>
      <c r="U41" s="78"/>
    </row>
    <row r="42" spans="1:23" x14ac:dyDescent="0.25">
      <c r="A42" s="131">
        <v>40</v>
      </c>
      <c r="B42" s="81" t="s">
        <v>454</v>
      </c>
      <c r="C42" s="82"/>
      <c r="D42" s="82">
        <f>2021-C42</f>
        <v>2021</v>
      </c>
      <c r="E42" s="81" t="s">
        <v>315</v>
      </c>
      <c r="F42" s="81"/>
      <c r="G42" s="86" t="s">
        <v>15</v>
      </c>
      <c r="H42" s="85">
        <v>44251</v>
      </c>
      <c r="I42" s="87" t="s">
        <v>446</v>
      </c>
      <c r="J42" s="86" t="s">
        <v>15</v>
      </c>
      <c r="K42" s="85">
        <v>44615</v>
      </c>
      <c r="L42" s="87" t="s">
        <v>497</v>
      </c>
      <c r="M42" s="85">
        <f>K42+365-1</f>
        <v>44979</v>
      </c>
      <c r="N42" s="88"/>
      <c r="P42" s="23"/>
      <c r="S42" s="23"/>
      <c r="U42" s="78"/>
    </row>
    <row r="43" spans="1:23" x14ac:dyDescent="0.25">
      <c r="A43" s="131">
        <v>41</v>
      </c>
      <c r="B43" s="83" t="s">
        <v>348</v>
      </c>
      <c r="C43" s="82"/>
      <c r="D43" s="82">
        <f>2021-C43</f>
        <v>2021</v>
      </c>
      <c r="E43" s="81" t="s">
        <v>315</v>
      </c>
      <c r="F43" s="81"/>
      <c r="G43" s="86" t="s">
        <v>8</v>
      </c>
      <c r="H43" s="85">
        <v>43577</v>
      </c>
      <c r="I43" s="87" t="s">
        <v>301</v>
      </c>
      <c r="J43" s="86" t="s">
        <v>8</v>
      </c>
      <c r="K43" s="84">
        <v>44308</v>
      </c>
      <c r="L43" s="87" t="s">
        <v>365</v>
      </c>
      <c r="M43" s="85">
        <f>K43+365*2-1</f>
        <v>45037</v>
      </c>
      <c r="N43" s="88"/>
      <c r="P43" s="23"/>
      <c r="Q43" s="47" t="e">
        <f>VLOOKUP($B43,[1]Лист1!$B$5:$G$100,5,0)</f>
        <v>#N/A</v>
      </c>
      <c r="R43" s="47" t="e">
        <f>VLOOKUP($B43,[1]Лист1!$B$5:$G$100,5,0)</f>
        <v>#N/A</v>
      </c>
      <c r="S43" s="23"/>
      <c r="U43" s="78"/>
    </row>
    <row r="44" spans="1:23" s="123" customFormat="1" x14ac:dyDescent="0.25">
      <c r="A44" s="131">
        <v>42</v>
      </c>
      <c r="B44" s="132" t="s">
        <v>142</v>
      </c>
      <c r="C44" s="136">
        <v>1962</v>
      </c>
      <c r="D44" s="136">
        <v>60</v>
      </c>
      <c r="E44" s="133" t="s">
        <v>10</v>
      </c>
      <c r="F44" s="133"/>
      <c r="G44" s="135" t="s">
        <v>8</v>
      </c>
      <c r="H44" s="134">
        <v>43857</v>
      </c>
      <c r="I44" s="136" t="s">
        <v>379</v>
      </c>
      <c r="J44" s="135" t="s">
        <v>8</v>
      </c>
      <c r="K44" s="134">
        <v>44588</v>
      </c>
      <c r="L44" s="136" t="s">
        <v>499</v>
      </c>
      <c r="M44" s="134">
        <v>45317</v>
      </c>
      <c r="N44" s="130"/>
      <c r="Q44" s="124"/>
      <c r="R44" s="124"/>
    </row>
    <row r="45" spans="1:23" x14ac:dyDescent="0.25">
      <c r="A45" s="131">
        <v>43</v>
      </c>
      <c r="B45" s="81" t="s">
        <v>403</v>
      </c>
      <c r="C45" s="82"/>
      <c r="D45" s="82">
        <f>2021-C45</f>
        <v>2021</v>
      </c>
      <c r="E45" s="81" t="s">
        <v>315</v>
      </c>
      <c r="F45" s="81"/>
      <c r="G45" s="86" t="s">
        <v>18</v>
      </c>
      <c r="H45" s="84">
        <v>43892</v>
      </c>
      <c r="I45" s="87" t="s">
        <v>381</v>
      </c>
      <c r="J45" s="86" t="s">
        <v>18</v>
      </c>
      <c r="K45" s="84">
        <v>44621</v>
      </c>
      <c r="L45" s="87" t="s">
        <v>496</v>
      </c>
      <c r="M45" s="85">
        <f>K45+365*2-1</f>
        <v>45350</v>
      </c>
      <c r="N45" s="88"/>
      <c r="P45" s="23"/>
      <c r="Q45" s="47" t="e">
        <f>VLOOKUP($B45,[1]Лист1!$B$5:$G$100,5,0)</f>
        <v>#N/A</v>
      </c>
      <c r="R45" s="47" t="e">
        <f>VLOOKUP($B45,[1]Лист1!$B$5:$G$100,5,0)</f>
        <v>#N/A</v>
      </c>
      <c r="S45" s="23"/>
      <c r="U45" s="64" t="s">
        <v>438</v>
      </c>
    </row>
    <row r="46" spans="1:23" x14ac:dyDescent="0.25">
      <c r="A46" s="131">
        <v>44</v>
      </c>
      <c r="B46" s="81" t="s">
        <v>393</v>
      </c>
      <c r="C46" s="82"/>
      <c r="D46" s="82">
        <f>2021-C46</f>
        <v>2021</v>
      </c>
      <c r="E46" s="81" t="s">
        <v>315</v>
      </c>
      <c r="F46" s="81"/>
      <c r="G46" s="86" t="s">
        <v>15</v>
      </c>
      <c r="H46" s="84">
        <v>44448</v>
      </c>
      <c r="I46" s="87" t="s">
        <v>479</v>
      </c>
      <c r="J46" s="86" t="s">
        <v>18</v>
      </c>
      <c r="K46" s="84">
        <v>44448</v>
      </c>
      <c r="L46" s="87" t="s">
        <v>479</v>
      </c>
      <c r="M46" s="85">
        <f>K46+365*2-1</f>
        <v>45177</v>
      </c>
      <c r="N46" s="88"/>
      <c r="P46" s="23"/>
      <c r="Q46" s="47" t="e">
        <f>VLOOKUP($B46,[1]Лист1!$B$5:$G$100,5,0)</f>
        <v>#N/A</v>
      </c>
      <c r="R46" s="47" t="e">
        <f>VLOOKUP($B46,[1]Лист1!$B$5:$G$100,5,0)</f>
        <v>#N/A</v>
      </c>
      <c r="S46" s="23"/>
      <c r="U46" s="64" t="s">
        <v>438</v>
      </c>
    </row>
    <row r="47" spans="1:23" x14ac:dyDescent="0.25">
      <c r="A47" s="131">
        <v>45</v>
      </c>
      <c r="B47" s="81" t="s">
        <v>394</v>
      </c>
      <c r="C47" s="82"/>
      <c r="D47" s="82">
        <f>2021-C47</f>
        <v>2021</v>
      </c>
      <c r="E47" s="81" t="s">
        <v>315</v>
      </c>
      <c r="F47" s="81"/>
      <c r="G47" s="86" t="s">
        <v>15</v>
      </c>
      <c r="H47" s="84">
        <v>43892</v>
      </c>
      <c r="I47" s="87" t="s">
        <v>381</v>
      </c>
      <c r="J47" s="86" t="s">
        <v>266</v>
      </c>
      <c r="K47" s="85"/>
      <c r="L47" s="87"/>
      <c r="M47" s="85"/>
      <c r="N47" s="88"/>
      <c r="P47" s="23"/>
      <c r="Q47" s="47" t="e">
        <f>VLOOKUP($B47,[1]Лист1!$B$5:$G$100,5,0)</f>
        <v>#N/A</v>
      </c>
      <c r="R47" s="47" t="e">
        <f>VLOOKUP($B47,[1]Лист1!$B$5:$G$100,5,0)</f>
        <v>#N/A</v>
      </c>
      <c r="S47" s="23"/>
      <c r="U47" s="64" t="s">
        <v>438</v>
      </c>
    </row>
    <row r="48" spans="1:23" x14ac:dyDescent="0.25">
      <c r="A48" s="131">
        <v>46</v>
      </c>
      <c r="B48" s="49" t="s">
        <v>395</v>
      </c>
      <c r="C48" s="82"/>
      <c r="D48" s="82">
        <f>2021-C48</f>
        <v>2021</v>
      </c>
      <c r="E48" s="81" t="s">
        <v>315</v>
      </c>
      <c r="F48" s="81"/>
      <c r="G48" s="86" t="s">
        <v>15</v>
      </c>
      <c r="H48" s="84">
        <v>43892</v>
      </c>
      <c r="I48" s="87" t="s">
        <v>381</v>
      </c>
      <c r="J48" s="86" t="s">
        <v>15</v>
      </c>
      <c r="K48" s="85">
        <v>44650</v>
      </c>
      <c r="L48" s="87" t="s">
        <v>494</v>
      </c>
      <c r="M48" s="85">
        <f>K48+365-1</f>
        <v>45014</v>
      </c>
      <c r="N48" s="88"/>
      <c r="P48" s="23"/>
      <c r="Q48" s="47" t="e">
        <f>VLOOKUP($B48,[1]Лист1!$B$5:$G$100,5,0)</f>
        <v>#N/A</v>
      </c>
      <c r="R48" s="47" t="e">
        <f>VLOOKUP($B48,[1]Лист1!$B$5:$G$100,5,0)</f>
        <v>#N/A</v>
      </c>
      <c r="S48" s="23"/>
    </row>
    <row r="49" spans="1:256" s="78" customFormat="1" x14ac:dyDescent="0.25">
      <c r="A49" s="131">
        <v>47</v>
      </c>
      <c r="B49" s="49" t="s">
        <v>396</v>
      </c>
      <c r="C49" s="82"/>
      <c r="D49" s="82">
        <f>2021-C49</f>
        <v>2021</v>
      </c>
      <c r="E49" s="81" t="s">
        <v>315</v>
      </c>
      <c r="F49" s="81"/>
      <c r="G49" s="86" t="s">
        <v>15</v>
      </c>
      <c r="H49" s="84">
        <v>43892</v>
      </c>
      <c r="I49" s="87" t="s">
        <v>381</v>
      </c>
      <c r="J49" s="86" t="s">
        <v>266</v>
      </c>
      <c r="K49" s="85"/>
      <c r="L49" s="87"/>
      <c r="M49" s="85"/>
      <c r="N49" s="88"/>
      <c r="Q49" s="79" t="e">
        <f>VLOOKUP($B49,[1]Лист1!$B$5:$G$100,5,0)</f>
        <v>#N/A</v>
      </c>
      <c r="R49" s="79" t="e">
        <f>VLOOKUP($B49,[1]Лист1!$B$5:$G$100,5,0)</f>
        <v>#N/A</v>
      </c>
      <c r="U49" s="64" t="s">
        <v>438</v>
      </c>
    </row>
    <row r="50" spans="1:256" x14ac:dyDescent="0.25">
      <c r="A50" s="131">
        <v>48</v>
      </c>
      <c r="B50" s="83" t="s">
        <v>340</v>
      </c>
      <c r="C50" s="82"/>
      <c r="D50" s="82">
        <v>2022</v>
      </c>
      <c r="E50" s="81" t="s">
        <v>7</v>
      </c>
      <c r="F50" s="81"/>
      <c r="G50" s="86" t="s">
        <v>15</v>
      </c>
      <c r="H50" s="85">
        <v>43577</v>
      </c>
      <c r="I50" s="87" t="s">
        <v>301</v>
      </c>
      <c r="J50" s="86" t="s">
        <v>15</v>
      </c>
      <c r="K50" s="84">
        <v>44673</v>
      </c>
      <c r="L50" s="87" t="s">
        <v>287</v>
      </c>
      <c r="M50" s="85">
        <v>45037</v>
      </c>
      <c r="N50" s="88"/>
      <c r="P50" s="23"/>
      <c r="S50" s="23"/>
      <c r="U50" s="64"/>
    </row>
    <row r="51" spans="1:256" x14ac:dyDescent="0.25">
      <c r="A51" s="131">
        <v>49</v>
      </c>
      <c r="B51" s="83" t="s">
        <v>341</v>
      </c>
      <c r="C51" s="82"/>
      <c r="D51" s="82">
        <f>2021-C51</f>
        <v>2021</v>
      </c>
      <c r="E51" s="81" t="s">
        <v>315</v>
      </c>
      <c r="F51" s="81"/>
      <c r="G51" s="86" t="s">
        <v>15</v>
      </c>
      <c r="H51" s="85">
        <v>43577</v>
      </c>
      <c r="I51" s="87" t="s">
        <v>301</v>
      </c>
      <c r="J51" s="86" t="s">
        <v>266</v>
      </c>
      <c r="K51" s="85"/>
      <c r="L51" s="87"/>
      <c r="M51" s="85"/>
      <c r="N51" s="88"/>
      <c r="P51" s="23"/>
      <c r="Q51" s="47" t="e">
        <f>VLOOKUP($B51,[1]Лист1!$B$5:$G$100,5,0)</f>
        <v>#N/A</v>
      </c>
      <c r="R51" s="47" t="e">
        <f>VLOOKUP($B51,[1]Лист1!$B$5:$G$100,5,0)</f>
        <v>#N/A</v>
      </c>
      <c r="S51" s="23"/>
      <c r="U51" s="78"/>
    </row>
    <row r="52" spans="1:256" s="14" customFormat="1" x14ac:dyDescent="0.25">
      <c r="A52" s="131">
        <v>50</v>
      </c>
      <c r="B52" s="111" t="s">
        <v>487</v>
      </c>
      <c r="C52" s="86"/>
      <c r="D52" s="86"/>
      <c r="E52" s="81"/>
      <c r="F52" s="81"/>
      <c r="G52" s="86" t="s">
        <v>15</v>
      </c>
      <c r="H52" s="85">
        <v>44673</v>
      </c>
      <c r="I52" s="87" t="s">
        <v>492</v>
      </c>
      <c r="J52" s="86" t="s">
        <v>15</v>
      </c>
      <c r="K52" s="85">
        <v>44673</v>
      </c>
      <c r="L52" s="87" t="s">
        <v>492</v>
      </c>
      <c r="M52" s="85">
        <f>K52+365*2-1</f>
        <v>45402</v>
      </c>
      <c r="N52" s="110"/>
      <c r="O52" s="27"/>
      <c r="P52" s="73"/>
      <c r="Q52" s="73"/>
      <c r="R52" s="73"/>
      <c r="S52" s="73"/>
      <c r="T52" s="72"/>
      <c r="U52" s="72"/>
      <c r="V52" s="72"/>
      <c r="W52" s="7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14" customFormat="1" x14ac:dyDescent="0.25">
      <c r="A53" s="131">
        <v>51</v>
      </c>
      <c r="B53" s="111" t="s">
        <v>481</v>
      </c>
      <c r="C53" s="86"/>
      <c r="D53" s="86"/>
      <c r="E53" s="81"/>
      <c r="F53" s="81"/>
      <c r="G53" s="86" t="s">
        <v>15</v>
      </c>
      <c r="H53" s="85">
        <v>44673</v>
      </c>
      <c r="I53" s="87" t="s">
        <v>492</v>
      </c>
      <c r="J53" s="86" t="s">
        <v>15</v>
      </c>
      <c r="K53" s="85">
        <v>44673</v>
      </c>
      <c r="L53" s="87" t="s">
        <v>492</v>
      </c>
      <c r="M53" s="85">
        <f>K53+365*2-1</f>
        <v>45402</v>
      </c>
      <c r="N53" s="110"/>
      <c r="O53" s="72"/>
      <c r="P53" s="73"/>
      <c r="Q53" s="73"/>
      <c r="R53" s="73"/>
      <c r="S53" s="73"/>
      <c r="T53" s="72"/>
      <c r="U53" s="72"/>
      <c r="V53" s="72"/>
      <c r="W53" s="72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14" customFormat="1" x14ac:dyDescent="0.25">
      <c r="A54" s="131">
        <v>52</v>
      </c>
      <c r="B54" s="83" t="s">
        <v>342</v>
      </c>
      <c r="C54" s="82"/>
      <c r="D54" s="82">
        <v>2022</v>
      </c>
      <c r="E54" s="81" t="s">
        <v>7</v>
      </c>
      <c r="F54" s="81"/>
      <c r="G54" s="86" t="s">
        <v>15</v>
      </c>
      <c r="H54" s="85">
        <v>43577</v>
      </c>
      <c r="I54" s="87" t="s">
        <v>301</v>
      </c>
      <c r="J54" s="86" t="s">
        <v>15</v>
      </c>
      <c r="K54" s="84">
        <v>44673</v>
      </c>
      <c r="L54" s="87" t="s">
        <v>287</v>
      </c>
      <c r="M54" s="85">
        <v>45037</v>
      </c>
      <c r="N54" s="88"/>
      <c r="O54" s="23"/>
      <c r="P54" s="23"/>
      <c r="Q54" s="47"/>
      <c r="R54" s="47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14" customFormat="1" x14ac:dyDescent="0.25">
      <c r="A55" s="131">
        <v>53</v>
      </c>
      <c r="B55" s="83" t="s">
        <v>343</v>
      </c>
      <c r="C55" s="82"/>
      <c r="D55" s="82">
        <f>2021-C55</f>
        <v>2021</v>
      </c>
      <c r="E55" s="81" t="s">
        <v>315</v>
      </c>
      <c r="F55" s="81"/>
      <c r="G55" s="86" t="s">
        <v>15</v>
      </c>
      <c r="H55" s="85">
        <v>43577</v>
      </c>
      <c r="I55" s="87" t="s">
        <v>301</v>
      </c>
      <c r="J55" s="86" t="s">
        <v>266</v>
      </c>
      <c r="K55" s="85"/>
      <c r="L55" s="87"/>
      <c r="M55" s="85"/>
      <c r="N55" s="88"/>
      <c r="O55" s="23"/>
      <c r="P55" s="23"/>
      <c r="Q55" s="47" t="e">
        <f>VLOOKUP($B55,[1]Лист1!$B$5:$G$100,5,0)</f>
        <v>#N/A</v>
      </c>
      <c r="R55" s="47" t="e">
        <f>VLOOKUP($B55,[1]Лист1!$B$5:$G$100,5,0)</f>
        <v>#N/A</v>
      </c>
      <c r="S55" s="7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14" customFormat="1" x14ac:dyDescent="0.25">
      <c r="A56" s="131">
        <v>54</v>
      </c>
      <c r="B56" s="49" t="s">
        <v>397</v>
      </c>
      <c r="C56" s="82"/>
      <c r="D56" s="82">
        <f>2021-C56</f>
        <v>2021</v>
      </c>
      <c r="E56" s="81" t="s">
        <v>315</v>
      </c>
      <c r="F56" s="81"/>
      <c r="G56" s="86" t="s">
        <v>15</v>
      </c>
      <c r="H56" s="84">
        <v>43892</v>
      </c>
      <c r="I56" s="87" t="s">
        <v>381</v>
      </c>
      <c r="J56" s="86" t="s">
        <v>15</v>
      </c>
      <c r="K56" s="85">
        <v>44650</v>
      </c>
      <c r="L56" s="87" t="s">
        <v>494</v>
      </c>
      <c r="M56" s="85">
        <f>K56+365-1</f>
        <v>45014</v>
      </c>
      <c r="N56" s="88"/>
      <c r="O56" s="23"/>
      <c r="P56" s="23"/>
      <c r="Q56" s="47" t="e">
        <f>VLOOKUP($B56,[1]Лист1!$B$5:$G$100,5,0)</f>
        <v>#N/A</v>
      </c>
      <c r="R56" s="47" t="e">
        <f>VLOOKUP($B56,[1]Лист1!$B$5:$G$100,5,0)</f>
        <v>#N/A</v>
      </c>
      <c r="S56" s="23"/>
      <c r="T56" s="23"/>
      <c r="U56" s="64" t="s">
        <v>438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14" customFormat="1" x14ac:dyDescent="0.25">
      <c r="A57" s="131">
        <v>55</v>
      </c>
      <c r="B57" s="81" t="s">
        <v>425</v>
      </c>
      <c r="C57" s="82"/>
      <c r="D57" s="82">
        <f>2021-C57</f>
        <v>2021</v>
      </c>
      <c r="E57" s="81" t="s">
        <v>315</v>
      </c>
      <c r="F57" s="81"/>
      <c r="G57" s="86" t="s">
        <v>15</v>
      </c>
      <c r="H57" s="85">
        <v>44132</v>
      </c>
      <c r="I57" s="87" t="s">
        <v>422</v>
      </c>
      <c r="J57" s="86" t="s">
        <v>266</v>
      </c>
      <c r="K57" s="85"/>
      <c r="L57" s="87"/>
      <c r="M57" s="85"/>
      <c r="N57" s="88"/>
      <c r="O57" s="23"/>
      <c r="P57" s="23"/>
      <c r="Q57" s="47"/>
      <c r="R57" s="47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14" customFormat="1" x14ac:dyDescent="0.25">
      <c r="A58" s="131">
        <v>56</v>
      </c>
      <c r="B58" s="49" t="s">
        <v>455</v>
      </c>
      <c r="C58" s="82"/>
      <c r="D58" s="82">
        <f>2021-C58</f>
        <v>2021</v>
      </c>
      <c r="E58" s="81" t="s">
        <v>315</v>
      </c>
      <c r="F58" s="81"/>
      <c r="G58" s="86" t="s">
        <v>15</v>
      </c>
      <c r="H58" s="85">
        <v>44251</v>
      </c>
      <c r="I58" s="87" t="s">
        <v>446</v>
      </c>
      <c r="J58" s="86" t="s">
        <v>15</v>
      </c>
      <c r="K58" s="85">
        <v>44615</v>
      </c>
      <c r="L58" s="87" t="s">
        <v>497</v>
      </c>
      <c r="M58" s="85">
        <f>K58+365-1</f>
        <v>44979</v>
      </c>
      <c r="N58" s="88"/>
      <c r="O58" s="23"/>
      <c r="P58" s="23"/>
      <c r="Q58" s="47"/>
      <c r="R58" s="47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s="42" customFormat="1" x14ac:dyDescent="0.25">
      <c r="A59" s="131">
        <v>57</v>
      </c>
      <c r="B59" s="81" t="s">
        <v>456</v>
      </c>
      <c r="C59" s="82"/>
      <c r="D59" s="82">
        <f>2021-C59</f>
        <v>2021</v>
      </c>
      <c r="E59" s="81" t="s">
        <v>315</v>
      </c>
      <c r="F59" s="81"/>
      <c r="G59" s="86" t="s">
        <v>15</v>
      </c>
      <c r="H59" s="85">
        <v>44251</v>
      </c>
      <c r="I59" s="87" t="s">
        <v>446</v>
      </c>
      <c r="J59" s="86" t="s">
        <v>15</v>
      </c>
      <c r="K59" s="85">
        <v>44615</v>
      </c>
      <c r="L59" s="87" t="s">
        <v>497</v>
      </c>
      <c r="M59" s="85">
        <f>K59+365-1</f>
        <v>44979</v>
      </c>
      <c r="N59" s="88"/>
      <c r="O59" s="78"/>
      <c r="P59" s="78"/>
      <c r="Q59" s="47"/>
      <c r="R59" s="47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s="42" customFormat="1" x14ac:dyDescent="0.25">
      <c r="A60" s="131">
        <v>58</v>
      </c>
      <c r="B60" s="81" t="s">
        <v>280</v>
      </c>
      <c r="C60" s="82"/>
      <c r="D60" s="82">
        <f>2021-C60</f>
        <v>2021</v>
      </c>
      <c r="E60" s="81" t="s">
        <v>315</v>
      </c>
      <c r="F60" s="81"/>
      <c r="G60" s="86" t="s">
        <v>15</v>
      </c>
      <c r="H60" s="85">
        <v>43531</v>
      </c>
      <c r="I60" s="87" t="s">
        <v>283</v>
      </c>
      <c r="J60" s="86" t="s">
        <v>18</v>
      </c>
      <c r="K60" s="85">
        <v>44251</v>
      </c>
      <c r="L60" s="87" t="s">
        <v>446</v>
      </c>
      <c r="M60" s="85">
        <f>K60+365*2-1</f>
        <v>44980</v>
      </c>
      <c r="N60" s="88"/>
      <c r="O60" s="78"/>
      <c r="P60" s="78"/>
      <c r="Q60" s="47">
        <f>VLOOKUP($B60,[1]Лист1!$B$5:$G$100,5,0)</f>
        <v>0</v>
      </c>
      <c r="R60" s="47">
        <f>VLOOKUP($B60,[1]Лист1!$B$5:$G$100,5,0)</f>
        <v>0</v>
      </c>
      <c r="S60" s="88"/>
      <c r="T60" s="78" t="s">
        <v>428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s="42" customFormat="1" x14ac:dyDescent="0.25">
      <c r="A61" s="131">
        <v>59</v>
      </c>
      <c r="B61" s="81" t="s">
        <v>457</v>
      </c>
      <c r="C61" s="82"/>
      <c r="D61" s="82">
        <f>2021-C61</f>
        <v>2021</v>
      </c>
      <c r="E61" s="81" t="s">
        <v>315</v>
      </c>
      <c r="F61" s="81"/>
      <c r="G61" s="86" t="s">
        <v>15</v>
      </c>
      <c r="H61" s="85">
        <v>44251</v>
      </c>
      <c r="I61" s="87" t="s">
        <v>446</v>
      </c>
      <c r="J61" s="86" t="s">
        <v>15</v>
      </c>
      <c r="K61" s="85">
        <v>44615</v>
      </c>
      <c r="L61" s="87" t="s">
        <v>497</v>
      </c>
      <c r="M61" s="85">
        <f>K61+365-1</f>
        <v>44979</v>
      </c>
      <c r="N61" s="88"/>
      <c r="O61" s="78"/>
      <c r="P61" s="78"/>
      <c r="Q61" s="47"/>
      <c r="R61" s="47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s="42" customFormat="1" x14ac:dyDescent="0.25">
      <c r="A62" s="131">
        <v>60</v>
      </c>
      <c r="B62" s="81" t="s">
        <v>458</v>
      </c>
      <c r="C62" s="82"/>
      <c r="D62" s="82">
        <f>2021-C62</f>
        <v>2021</v>
      </c>
      <c r="E62" s="81" t="s">
        <v>315</v>
      </c>
      <c r="F62" s="81"/>
      <c r="G62" s="86" t="s">
        <v>15</v>
      </c>
      <c r="H62" s="85">
        <v>44251</v>
      </c>
      <c r="I62" s="87" t="s">
        <v>446</v>
      </c>
      <c r="J62" s="86" t="s">
        <v>15</v>
      </c>
      <c r="K62" s="85">
        <v>44615</v>
      </c>
      <c r="L62" s="87" t="s">
        <v>497</v>
      </c>
      <c r="M62" s="85">
        <f>K62+365-1</f>
        <v>44979</v>
      </c>
      <c r="N62" s="88"/>
      <c r="O62" s="78"/>
      <c r="P62" s="78"/>
      <c r="Q62" s="47"/>
      <c r="R62" s="4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s="42" customFormat="1" x14ac:dyDescent="0.25">
      <c r="A63" s="131">
        <v>61</v>
      </c>
      <c r="B63" s="111" t="s">
        <v>483</v>
      </c>
      <c r="C63" s="86"/>
      <c r="D63" s="86"/>
      <c r="E63" s="81"/>
      <c r="F63" s="106"/>
      <c r="G63" s="86" t="s">
        <v>15</v>
      </c>
      <c r="H63" s="85">
        <v>44673</v>
      </c>
      <c r="I63" s="87" t="s">
        <v>492</v>
      </c>
      <c r="J63" s="86" t="s">
        <v>15</v>
      </c>
      <c r="K63" s="85">
        <v>44673</v>
      </c>
      <c r="L63" s="87" t="s">
        <v>492</v>
      </c>
      <c r="M63" s="85">
        <f>K63+365*2-1</f>
        <v>45402</v>
      </c>
      <c r="N63" s="110"/>
      <c r="O63" s="27"/>
      <c r="P63" s="73"/>
      <c r="Q63" s="73"/>
      <c r="R63" s="73"/>
      <c r="S63" s="73"/>
      <c r="T63" s="72"/>
      <c r="U63" s="72"/>
      <c r="V63" s="72"/>
      <c r="W63" s="72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s="42" customFormat="1" x14ac:dyDescent="0.25">
      <c r="A64" s="131">
        <v>62</v>
      </c>
      <c r="B64" s="81" t="s">
        <v>426</v>
      </c>
      <c r="C64" s="82"/>
      <c r="D64" s="82">
        <f>2021-C64</f>
        <v>2021</v>
      </c>
      <c r="E64" s="81" t="s">
        <v>315</v>
      </c>
      <c r="F64" s="106"/>
      <c r="G64" s="86" t="s">
        <v>15</v>
      </c>
      <c r="H64" s="85">
        <v>44132</v>
      </c>
      <c r="I64" s="87" t="s">
        <v>422</v>
      </c>
      <c r="J64" s="86" t="s">
        <v>15</v>
      </c>
      <c r="K64" s="85">
        <v>44497</v>
      </c>
      <c r="L64" s="87" t="s">
        <v>480</v>
      </c>
      <c r="M64" s="85">
        <f>K64+365-1</f>
        <v>44861</v>
      </c>
      <c r="N64" s="88"/>
      <c r="O64" s="78"/>
      <c r="P64" s="78"/>
      <c r="Q64" s="47"/>
      <c r="R64" s="47"/>
      <c r="S64" s="78"/>
      <c r="T64" s="23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x14ac:dyDescent="0.25">
      <c r="A65" s="131">
        <v>63</v>
      </c>
      <c r="B65" s="81" t="s">
        <v>459</v>
      </c>
      <c r="C65" s="112"/>
      <c r="D65" s="112">
        <f>2021-C65</f>
        <v>2021</v>
      </c>
      <c r="E65" s="108" t="s">
        <v>315</v>
      </c>
      <c r="F65" s="108"/>
      <c r="G65" s="86" t="s">
        <v>15</v>
      </c>
      <c r="H65" s="85">
        <v>44251</v>
      </c>
      <c r="I65" s="87" t="s">
        <v>446</v>
      </c>
      <c r="J65" s="86" t="s">
        <v>15</v>
      </c>
      <c r="K65" s="85">
        <v>44615</v>
      </c>
      <c r="L65" s="87" t="s">
        <v>497</v>
      </c>
      <c r="M65" s="85">
        <f>K65+365-1</f>
        <v>44979</v>
      </c>
      <c r="N65" s="88"/>
      <c r="O65" s="5"/>
      <c r="P65" s="5"/>
      <c r="Q65" s="79"/>
      <c r="R65" s="79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x14ac:dyDescent="0.25">
      <c r="A66" s="131">
        <v>64</v>
      </c>
      <c r="B66" s="111" t="s">
        <v>486</v>
      </c>
      <c r="C66" s="107"/>
      <c r="D66" s="107"/>
      <c r="E66" s="108"/>
      <c r="F66" s="108"/>
      <c r="G66" s="86" t="s">
        <v>15</v>
      </c>
      <c r="H66" s="85">
        <v>44673</v>
      </c>
      <c r="I66" s="87" t="s">
        <v>492</v>
      </c>
      <c r="J66" s="86" t="s">
        <v>15</v>
      </c>
      <c r="K66" s="85">
        <v>44673</v>
      </c>
      <c r="L66" s="87" t="s">
        <v>492</v>
      </c>
      <c r="M66" s="85">
        <f>K66+365*2-1</f>
        <v>45402</v>
      </c>
      <c r="N66" s="110"/>
      <c r="O66" s="27"/>
      <c r="P66" s="73"/>
      <c r="Q66" s="73"/>
      <c r="R66" s="73"/>
      <c r="S66" s="73"/>
      <c r="T66" s="72"/>
      <c r="U66" s="72"/>
      <c r="V66" s="72"/>
      <c r="W66" s="72"/>
    </row>
    <row r="67" spans="1:256" x14ac:dyDescent="0.25">
      <c r="A67" s="131">
        <v>65</v>
      </c>
      <c r="B67" s="81" t="s">
        <v>398</v>
      </c>
      <c r="C67" s="112"/>
      <c r="D67" s="112">
        <f>2021-C67</f>
        <v>2021</v>
      </c>
      <c r="E67" s="108" t="s">
        <v>315</v>
      </c>
      <c r="F67" s="108"/>
      <c r="G67" s="86" t="s">
        <v>15</v>
      </c>
      <c r="H67" s="84">
        <v>44448</v>
      </c>
      <c r="I67" s="87" t="s">
        <v>479</v>
      </c>
      <c r="J67" s="86" t="s">
        <v>18</v>
      </c>
      <c r="K67" s="84">
        <v>44448</v>
      </c>
      <c r="L67" s="87" t="s">
        <v>479</v>
      </c>
      <c r="M67" s="85">
        <f>K67+365*2-1</f>
        <v>45177</v>
      </c>
      <c r="N67" s="88"/>
      <c r="O67" s="5"/>
      <c r="P67" s="5"/>
      <c r="Q67" s="79" t="e">
        <f>VLOOKUP($B67,[1]Лист1!$B$5:$G$100,5,0)</f>
        <v>#N/A</v>
      </c>
      <c r="R67" s="79" t="e">
        <f>VLOOKUP($B67,[1]Лист1!$B$5:$G$100,5,0)</f>
        <v>#N/A</v>
      </c>
      <c r="S67" s="5"/>
      <c r="T67" s="5"/>
      <c r="U67" s="64" t="s">
        <v>438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x14ac:dyDescent="0.25">
      <c r="A68" s="131">
        <v>66</v>
      </c>
      <c r="B68" s="111" t="s">
        <v>489</v>
      </c>
      <c r="C68" s="107"/>
      <c r="D68" s="107"/>
      <c r="E68" s="108"/>
      <c r="F68" s="108"/>
      <c r="G68" s="86" t="s">
        <v>15</v>
      </c>
      <c r="H68" s="85">
        <v>44673</v>
      </c>
      <c r="I68" s="87" t="s">
        <v>492</v>
      </c>
      <c r="J68" s="86" t="s">
        <v>15</v>
      </c>
      <c r="K68" s="85">
        <v>44673</v>
      </c>
      <c r="L68" s="87" t="s">
        <v>492</v>
      </c>
      <c r="M68" s="85">
        <f>K68+365*2-1</f>
        <v>45402</v>
      </c>
      <c r="N68" s="110"/>
      <c r="O68" s="27"/>
      <c r="P68" s="73"/>
      <c r="Q68" s="73"/>
      <c r="R68" s="73"/>
      <c r="S68" s="73"/>
      <c r="T68" s="72"/>
      <c r="U68" s="72"/>
      <c r="V68" s="72"/>
      <c r="W68" s="72"/>
    </row>
    <row r="69" spans="1:256" x14ac:dyDescent="0.25">
      <c r="A69" s="131">
        <v>67</v>
      </c>
      <c r="B69" s="49" t="s">
        <v>400</v>
      </c>
      <c r="C69" s="112"/>
      <c r="D69" s="112">
        <f>2021-C69</f>
        <v>2021</v>
      </c>
      <c r="E69" s="108" t="s">
        <v>315</v>
      </c>
      <c r="F69" s="108"/>
      <c r="G69" s="86" t="s">
        <v>15</v>
      </c>
      <c r="H69" s="84">
        <v>43892</v>
      </c>
      <c r="I69" s="87" t="s">
        <v>381</v>
      </c>
      <c r="J69" s="86" t="s">
        <v>266</v>
      </c>
      <c r="K69" s="85"/>
      <c r="L69" s="87"/>
      <c r="M69" s="85"/>
      <c r="N69" s="88"/>
      <c r="O69" s="5"/>
      <c r="P69" s="5"/>
      <c r="Q69" s="79" t="e">
        <f>VLOOKUP($B69,[1]Лист1!$B$5:$G$100,5,0)</f>
        <v>#N/A</v>
      </c>
      <c r="R69" s="79" t="e">
        <f>VLOOKUP($B69,[1]Лист1!$B$5:$G$100,5,0)</f>
        <v>#N/A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14" customFormat="1" x14ac:dyDescent="0.25">
      <c r="A70" s="131">
        <v>68</v>
      </c>
      <c r="B70" s="125" t="s">
        <v>210</v>
      </c>
      <c r="C70" s="128"/>
      <c r="D70" s="128">
        <v>2022</v>
      </c>
      <c r="E70" s="125" t="s">
        <v>7</v>
      </c>
      <c r="F70" s="125" t="s">
        <v>354</v>
      </c>
      <c r="G70" s="127" t="s">
        <v>73</v>
      </c>
      <c r="H70" s="126">
        <v>43000</v>
      </c>
      <c r="I70" s="129" t="s">
        <v>359</v>
      </c>
      <c r="J70" s="127" t="s">
        <v>73</v>
      </c>
      <c r="K70" s="126">
        <v>44305</v>
      </c>
      <c r="L70" s="128" t="s">
        <v>498</v>
      </c>
      <c r="M70" s="126">
        <v>45765</v>
      </c>
      <c r="N70" s="122"/>
      <c r="O70" s="113"/>
      <c r="P70" s="113"/>
      <c r="Q70" s="115"/>
      <c r="R70" s="115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  <c r="IU70" s="113"/>
      <c r="IV70" s="113"/>
    </row>
    <row r="71" spans="1:256" x14ac:dyDescent="0.25">
      <c r="A71" s="131">
        <v>69</v>
      </c>
      <c r="B71" s="81" t="s">
        <v>404</v>
      </c>
      <c r="C71" s="112"/>
      <c r="D71" s="112">
        <f>2021-C71</f>
        <v>2021</v>
      </c>
      <c r="E71" s="108" t="s">
        <v>315</v>
      </c>
      <c r="F71" s="108"/>
      <c r="G71" s="86" t="s">
        <v>18</v>
      </c>
      <c r="H71" s="84">
        <v>43892</v>
      </c>
      <c r="I71" s="87" t="s">
        <v>381</v>
      </c>
      <c r="J71" s="86" t="s">
        <v>18</v>
      </c>
      <c r="K71" s="84">
        <v>44621</v>
      </c>
      <c r="L71" s="87" t="s">
        <v>496</v>
      </c>
      <c r="M71" s="85">
        <f>K71+365*2-1</f>
        <v>45350</v>
      </c>
      <c r="N71" s="88"/>
      <c r="O71" s="5"/>
      <c r="P71" s="5"/>
      <c r="Q71" s="79" t="e">
        <f>VLOOKUP($B71,[1]Лист1!$B$5:$G$100,5,0)</f>
        <v>#N/A</v>
      </c>
      <c r="R71" s="79" t="e">
        <f>VLOOKUP($B71,[1]Лист1!$B$5:$G$100,5,0)</f>
        <v>#N/A</v>
      </c>
      <c r="S71" s="5"/>
      <c r="T71" s="5"/>
      <c r="U71" s="64" t="s">
        <v>438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x14ac:dyDescent="0.25">
      <c r="A72" s="131">
        <v>70</v>
      </c>
      <c r="B72" s="111" t="s">
        <v>490</v>
      </c>
      <c r="C72" s="109"/>
      <c r="D72" s="109"/>
      <c r="E72" s="108"/>
      <c r="F72" s="108"/>
      <c r="G72" s="86" t="s">
        <v>15</v>
      </c>
      <c r="H72" s="85">
        <v>44673</v>
      </c>
      <c r="I72" s="87" t="s">
        <v>492</v>
      </c>
      <c r="J72" s="86" t="s">
        <v>15</v>
      </c>
      <c r="K72" s="85">
        <v>44673</v>
      </c>
      <c r="L72" s="87" t="s">
        <v>492</v>
      </c>
      <c r="M72" s="85">
        <f>K72+365*2-1</f>
        <v>45402</v>
      </c>
      <c r="N72" s="110"/>
      <c r="O72" s="27"/>
      <c r="P72" s="73"/>
      <c r="Q72" s="73"/>
      <c r="R72" s="73"/>
      <c r="S72" s="73"/>
      <c r="T72" s="72"/>
      <c r="U72" s="72"/>
      <c r="V72" s="72"/>
      <c r="W72" s="72"/>
    </row>
    <row r="73" spans="1:256" s="78" customFormat="1" x14ac:dyDescent="0.25">
      <c r="A73" s="131">
        <v>71</v>
      </c>
      <c r="B73" s="116" t="s">
        <v>216</v>
      </c>
      <c r="C73" s="120">
        <v>1974</v>
      </c>
      <c r="D73" s="120">
        <v>48</v>
      </c>
      <c r="E73" s="117" t="s">
        <v>10</v>
      </c>
      <c r="F73" s="117"/>
      <c r="G73" s="119" t="s">
        <v>8</v>
      </c>
      <c r="H73" s="118">
        <v>41697</v>
      </c>
      <c r="I73" s="120">
        <v>597</v>
      </c>
      <c r="J73" s="119" t="s">
        <v>8</v>
      </c>
      <c r="K73" s="118">
        <v>44242</v>
      </c>
      <c r="L73" s="121" t="s">
        <v>378</v>
      </c>
      <c r="M73" s="118">
        <v>44971</v>
      </c>
      <c r="N73" s="110"/>
      <c r="O73" s="27"/>
      <c r="P73" s="73"/>
      <c r="Q73" s="73"/>
      <c r="R73" s="73"/>
      <c r="S73" s="73"/>
      <c r="T73" s="72"/>
      <c r="U73" s="72"/>
      <c r="V73" s="72"/>
      <c r="W73" s="72"/>
    </row>
    <row r="74" spans="1:256" x14ac:dyDescent="0.25">
      <c r="A74" s="131">
        <v>72</v>
      </c>
      <c r="B74" s="49" t="s">
        <v>460</v>
      </c>
      <c r="C74" s="112"/>
      <c r="D74" s="112">
        <f>2021-C74</f>
        <v>2021</v>
      </c>
      <c r="E74" s="108" t="s">
        <v>315</v>
      </c>
      <c r="F74" s="108"/>
      <c r="G74" s="86" t="s">
        <v>15</v>
      </c>
      <c r="H74" s="85">
        <v>44251</v>
      </c>
      <c r="I74" s="87" t="s">
        <v>446</v>
      </c>
      <c r="J74" s="86" t="s">
        <v>15</v>
      </c>
      <c r="K74" s="85">
        <v>44615</v>
      </c>
      <c r="L74" s="87" t="s">
        <v>497</v>
      </c>
      <c r="M74" s="85">
        <f>K74+365-1</f>
        <v>44979</v>
      </c>
      <c r="N74" s="88"/>
      <c r="O74" s="5"/>
      <c r="P74" s="5"/>
      <c r="Q74" s="79"/>
      <c r="R74" s="79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x14ac:dyDescent="0.25">
      <c r="A75" s="131">
        <v>73</v>
      </c>
      <c r="B75" s="111" t="s">
        <v>482</v>
      </c>
      <c r="C75" s="107"/>
      <c r="D75" s="107"/>
      <c r="E75" s="108"/>
      <c r="F75" s="108"/>
      <c r="G75" s="86" t="s">
        <v>15</v>
      </c>
      <c r="H75" s="85">
        <v>44673</v>
      </c>
      <c r="I75" s="87" t="s">
        <v>492</v>
      </c>
      <c r="J75" s="86" t="s">
        <v>15</v>
      </c>
      <c r="K75" s="85">
        <v>44673</v>
      </c>
      <c r="L75" s="87" t="s">
        <v>492</v>
      </c>
      <c r="M75" s="85">
        <f>K75+365*2-1</f>
        <v>45402</v>
      </c>
      <c r="N75" s="110"/>
      <c r="O75" s="27"/>
      <c r="P75" s="73"/>
      <c r="Q75" s="73"/>
      <c r="R75" s="73"/>
      <c r="S75" s="73"/>
      <c r="T75" s="72"/>
      <c r="U75" s="72"/>
      <c r="V75" s="72"/>
      <c r="W75" s="72"/>
    </row>
    <row r="76" spans="1:256" x14ac:dyDescent="0.25">
      <c r="A76" s="131">
        <v>74</v>
      </c>
      <c r="B76" s="49" t="s">
        <v>282</v>
      </c>
      <c r="C76" s="112">
        <v>1982</v>
      </c>
      <c r="D76" s="112">
        <f>2021-C76</f>
        <v>39</v>
      </c>
      <c r="E76" s="108" t="s">
        <v>315</v>
      </c>
      <c r="F76" s="108"/>
      <c r="G76" s="86" t="s">
        <v>15</v>
      </c>
      <c r="H76" s="85">
        <v>43531</v>
      </c>
      <c r="I76" s="87" t="s">
        <v>283</v>
      </c>
      <c r="J76" s="86" t="s">
        <v>18</v>
      </c>
      <c r="K76" s="85">
        <v>44251</v>
      </c>
      <c r="L76" s="87" t="s">
        <v>446</v>
      </c>
      <c r="M76" s="85">
        <f>K76+365*2-1</f>
        <v>44980</v>
      </c>
      <c r="N76" s="88"/>
      <c r="O76" s="5"/>
      <c r="P76" s="5"/>
      <c r="Q76" s="79" t="e">
        <f>VLOOKUP($B76,[1]Лист1!$B$5:$G$100,5,0)</f>
        <v>#N/A</v>
      </c>
      <c r="R76" s="79" t="e">
        <f>VLOOKUP($B76,[1]Лист1!$B$5:$G$100,5,0)</f>
        <v>#N/A</v>
      </c>
      <c r="S76" s="5"/>
      <c r="T76" s="78" t="s">
        <v>428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x14ac:dyDescent="0.25">
      <c r="A77" s="131">
        <v>75</v>
      </c>
      <c r="B77" s="111" t="s">
        <v>488</v>
      </c>
      <c r="C77" s="107"/>
      <c r="D77" s="107"/>
      <c r="E77" s="108"/>
      <c r="F77" s="108"/>
      <c r="G77" s="86" t="s">
        <v>15</v>
      </c>
      <c r="H77" s="85">
        <v>44673</v>
      </c>
      <c r="I77" s="87" t="s">
        <v>492</v>
      </c>
      <c r="J77" s="86" t="s">
        <v>15</v>
      </c>
      <c r="K77" s="85">
        <v>44673</v>
      </c>
      <c r="L77" s="87" t="s">
        <v>492</v>
      </c>
      <c r="M77" s="85">
        <f>K77+365*2-1</f>
        <v>45402</v>
      </c>
      <c r="N77" s="110"/>
      <c r="O77" s="27"/>
      <c r="P77" s="73"/>
      <c r="Q77" s="73"/>
      <c r="R77" s="73"/>
      <c r="S77" s="73"/>
      <c r="T77" s="72"/>
      <c r="U77" s="72"/>
      <c r="V77" s="72"/>
      <c r="W77" s="72"/>
    </row>
    <row r="78" spans="1:256" x14ac:dyDescent="0.25">
      <c r="E78" s="27"/>
      <c r="F78" s="71"/>
      <c r="G78" s="18"/>
      <c r="I78" s="18"/>
      <c r="K78" s="40"/>
      <c r="L78" s="23"/>
      <c r="M78" s="75"/>
      <c r="N78" s="74"/>
      <c r="O78" s="72"/>
      <c r="P78" s="73"/>
      <c r="Q78" s="73"/>
      <c r="R78" s="73"/>
      <c r="S78" s="73"/>
      <c r="T78" s="72"/>
      <c r="U78" s="72"/>
      <c r="V78" s="72"/>
      <c r="W78" s="72"/>
    </row>
    <row r="79" spans="1:256" x14ac:dyDescent="0.25">
      <c r="N79" s="72"/>
      <c r="O79" s="72"/>
      <c r="P79" s="73"/>
      <c r="Q79" s="73"/>
      <c r="R79" s="73"/>
      <c r="S79" s="73"/>
      <c r="T79" s="72"/>
      <c r="U79" s="72"/>
      <c r="V79" s="72"/>
      <c r="W79" s="72"/>
    </row>
    <row r="80" spans="1:256" x14ac:dyDescent="0.25">
      <c r="N80" s="72"/>
      <c r="O80" s="72"/>
      <c r="P80" s="73"/>
      <c r="Q80" s="73"/>
      <c r="R80" s="73"/>
      <c r="S80" s="73"/>
      <c r="T80" s="72"/>
      <c r="U80" s="72"/>
      <c r="V80" s="72"/>
      <c r="W80" s="72"/>
    </row>
    <row r="96" spans="11:12" x14ac:dyDescent="0.25">
      <c r="K96" s="10" t="s">
        <v>11</v>
      </c>
      <c r="L96" s="10">
        <f>COUNTIF($J$3:$J$77,"ЮС")</f>
        <v>0</v>
      </c>
    </row>
    <row r="97" spans="11:12" x14ac:dyDescent="0.25">
      <c r="K97" s="10" t="s">
        <v>15</v>
      </c>
      <c r="L97" s="10">
        <f>COUNTIF($J$3:$J$77,"СС3К")</f>
        <v>33</v>
      </c>
    </row>
    <row r="98" spans="11:12" x14ac:dyDescent="0.25">
      <c r="K98" s="10" t="s">
        <v>18</v>
      </c>
      <c r="L98" s="10">
        <f>COUNTIF($J$3:$J$77,"СС2К")</f>
        <v>15</v>
      </c>
    </row>
    <row r="99" spans="11:12" x14ac:dyDescent="0.25">
      <c r="K99" s="10" t="s">
        <v>8</v>
      </c>
      <c r="L99" s="10">
        <f>COUNTIF($J$3:$J$77,"СС1К")</f>
        <v>4</v>
      </c>
    </row>
    <row r="100" spans="11:12" x14ac:dyDescent="0.25">
      <c r="K100" s="10" t="s">
        <v>73</v>
      </c>
      <c r="L100" s="10">
        <f>COUNTIF($J$3:$J$77,"ССВК")</f>
        <v>3</v>
      </c>
    </row>
    <row r="101" spans="11:12" x14ac:dyDescent="0.25">
      <c r="K101" s="39"/>
      <c r="L101" s="2">
        <f>SUM(L96:L100)</f>
        <v>55</v>
      </c>
    </row>
  </sheetData>
  <autoFilter ref="A2:IV77">
    <sortState ref="A4:IV74">
      <sortCondition ref="B2:B63"/>
    </sortState>
  </autoFilter>
  <mergeCells count="9">
    <mergeCell ref="M1:M2"/>
    <mergeCell ref="C1:C2"/>
    <mergeCell ref="D1:D2"/>
    <mergeCell ref="J1:L1"/>
    <mergeCell ref="A1:A2"/>
    <mergeCell ref="B1:B2"/>
    <mergeCell ref="E1:E2"/>
    <mergeCell ref="G1:I1"/>
    <mergeCell ref="F1:F2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83"/>
  <sheetViews>
    <sheetView zoomScale="90" zoomScaleNormal="90" workbookViewId="0">
      <pane xSplit="2" ySplit="2" topLeftCell="C357" activePane="bottomRight" state="frozen"/>
      <selection pane="topRight" activeCell="C1" sqref="C1"/>
      <selection pane="bottomLeft" activeCell="A4" sqref="A4"/>
      <selection pane="bottomRight" activeCell="A263" sqref="A263:A371"/>
    </sheetView>
  </sheetViews>
  <sheetFormatPr defaultColWidth="8.85546875" defaultRowHeight="15.75" outlineLevelCol="1" x14ac:dyDescent="0.25"/>
  <cols>
    <col min="1" max="1" width="4.7109375" style="5" bestFit="1" customWidth="1"/>
    <col min="2" max="2" width="42.140625" style="25" customWidth="1"/>
    <col min="3" max="3" width="10.42578125" style="40" hidden="1" customWidth="1" outlineLevel="1"/>
    <col min="4" max="4" width="8.42578125" style="40" hidden="1" customWidth="1" outlineLevel="1"/>
    <col min="5" max="5" width="22.140625" style="25" hidden="1" customWidth="1" outlineLevel="1"/>
    <col min="6" max="6" width="16.28515625" style="25" hidden="1" customWidth="1" outlineLevel="1"/>
    <col min="7" max="7" width="8.140625" style="40" customWidth="1" collapsed="1"/>
    <col min="8" max="8" width="16.28515625" style="20" customWidth="1"/>
    <col min="9" max="9" width="14.5703125" style="20" customWidth="1"/>
    <col min="10" max="10" width="9.28515625" style="18" bestFit="1" customWidth="1" collapsed="1"/>
    <col min="11" max="11" width="14.42578125" style="19" customWidth="1"/>
    <col min="12" max="12" width="12" style="20" bestFit="1" customWidth="1"/>
    <col min="13" max="13" width="14.28515625" style="20" customWidth="1"/>
    <col min="14" max="14" width="14.28515625" style="23" customWidth="1"/>
    <col min="15" max="15" width="4.28515625" style="23" customWidth="1"/>
    <col min="16" max="16" width="5.7109375" style="47" customWidth="1"/>
    <col min="17" max="18" width="8.85546875" style="47" hidden="1" customWidth="1"/>
    <col min="19" max="19" width="0" style="47" hidden="1" customWidth="1"/>
    <col min="20" max="21" width="8.85546875" style="23" hidden="1" customWidth="1" outlineLevel="1"/>
    <col min="22" max="22" width="8.85546875" style="23" collapsed="1"/>
    <col min="23" max="239" width="8.85546875" style="23"/>
    <col min="240" max="240" width="4.7109375" style="23" bestFit="1" customWidth="1"/>
    <col min="241" max="241" width="44.28515625" style="23" bestFit="1" customWidth="1"/>
    <col min="242" max="242" width="8.85546875" style="23" customWidth="1"/>
    <col min="243" max="243" width="15.140625" style="23" bestFit="1" customWidth="1"/>
    <col min="244" max="244" width="11.28515625" style="23" bestFit="1" customWidth="1"/>
    <col min="245" max="245" width="15.28515625" style="23" bestFit="1" customWidth="1"/>
    <col min="246" max="246" width="12.7109375" style="23" customWidth="1"/>
    <col min="247" max="247" width="15.5703125" style="23" customWidth="1"/>
    <col min="248" max="16384" width="8.85546875" style="23"/>
  </cols>
  <sheetData>
    <row r="1" spans="1:256" s="1" customFormat="1" ht="15.6" customHeight="1" x14ac:dyDescent="0.25">
      <c r="A1" s="95" t="s">
        <v>0</v>
      </c>
      <c r="B1" s="97" t="s">
        <v>1</v>
      </c>
      <c r="C1" s="90" t="s">
        <v>370</v>
      </c>
      <c r="D1" s="90" t="s">
        <v>371</v>
      </c>
      <c r="E1" s="99" t="s">
        <v>2</v>
      </c>
      <c r="F1" s="99" t="s">
        <v>357</v>
      </c>
      <c r="G1" s="101" t="s">
        <v>262</v>
      </c>
      <c r="H1" s="102"/>
      <c r="I1" s="103"/>
      <c r="J1" s="92" t="s">
        <v>3</v>
      </c>
      <c r="K1" s="93"/>
      <c r="L1" s="94"/>
      <c r="M1" s="89" t="s">
        <v>369</v>
      </c>
      <c r="N1" s="22"/>
      <c r="O1" s="22"/>
      <c r="P1" s="46"/>
      <c r="Q1" s="46" t="s">
        <v>377</v>
      </c>
      <c r="R1" s="46" t="s">
        <v>376</v>
      </c>
      <c r="S1" s="46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x14ac:dyDescent="0.25">
      <c r="A2" s="96"/>
      <c r="B2" s="98"/>
      <c r="C2" s="91"/>
      <c r="D2" s="91"/>
      <c r="E2" s="100"/>
      <c r="F2" s="104"/>
      <c r="G2" s="2" t="s">
        <v>4</v>
      </c>
      <c r="H2" s="4" t="s">
        <v>261</v>
      </c>
      <c r="I2" s="4" t="s">
        <v>5</v>
      </c>
      <c r="J2" s="2" t="s">
        <v>4</v>
      </c>
      <c r="K2" s="3" t="s">
        <v>261</v>
      </c>
      <c r="L2" s="4" t="s">
        <v>5</v>
      </c>
      <c r="M2" s="89"/>
      <c r="T2" s="23" t="s">
        <v>436</v>
      </c>
      <c r="U2" s="23" t="s">
        <v>437</v>
      </c>
    </row>
    <row r="3" spans="1:256" x14ac:dyDescent="0.25">
      <c r="A3" s="6">
        <v>1</v>
      </c>
      <c r="B3" s="7" t="s">
        <v>6</v>
      </c>
      <c r="C3" s="8"/>
      <c r="D3" s="8">
        <f>2021-C3</f>
        <v>2021</v>
      </c>
      <c r="E3" s="24" t="s">
        <v>7</v>
      </c>
      <c r="F3" s="24"/>
      <c r="G3" s="10" t="s">
        <v>8</v>
      </c>
      <c r="H3" s="9">
        <v>42916</v>
      </c>
      <c r="I3" s="11">
        <v>114</v>
      </c>
      <c r="J3" s="10" t="s">
        <v>8</v>
      </c>
      <c r="K3" s="58">
        <v>43646</v>
      </c>
      <c r="L3" s="11" t="s">
        <v>30</v>
      </c>
      <c r="M3" s="9">
        <f>K3+365*2</f>
        <v>44376</v>
      </c>
      <c r="N3" s="23" t="str">
        <f>IF(K3&gt;0,E3,"")</f>
        <v>дистанции горные</v>
      </c>
      <c r="P3" s="23"/>
      <c r="Q3" s="47" t="e">
        <f>VLOOKUP($B3,[1]Лист1!$B$5:$G$100,4,0)</f>
        <v>#N/A</v>
      </c>
      <c r="R3" s="47" t="e">
        <f>VLOOKUP($B3,[1]Лист1!$B$5:$G$100,5,0)</f>
        <v>#N/A</v>
      </c>
      <c r="S3" s="23"/>
      <c r="T3" t="s">
        <v>463</v>
      </c>
      <c r="U3" t="s">
        <v>464</v>
      </c>
    </row>
    <row r="4" spans="1:256" x14ac:dyDescent="0.25">
      <c r="A4" s="6">
        <v>2</v>
      </c>
      <c r="B4" s="24" t="s">
        <v>305</v>
      </c>
      <c r="C4" s="8"/>
      <c r="D4" s="8">
        <f>2021-C4</f>
        <v>2021</v>
      </c>
      <c r="E4" s="24" t="s">
        <v>7</v>
      </c>
      <c r="F4" s="24"/>
      <c r="G4" s="10" t="s">
        <v>15</v>
      </c>
      <c r="H4" s="9">
        <v>43577</v>
      </c>
      <c r="I4" s="11" t="s">
        <v>301</v>
      </c>
      <c r="J4" s="10" t="s">
        <v>15</v>
      </c>
      <c r="K4" s="9">
        <v>44308</v>
      </c>
      <c r="L4" s="11" t="s">
        <v>365</v>
      </c>
      <c r="M4" s="9">
        <f>K4+365-1</f>
        <v>44672</v>
      </c>
      <c r="N4" s="23" t="str">
        <f t="shared" ref="N4:N75" si="0">IF(K4&gt;0,E4,"")</f>
        <v>дистанции горные</v>
      </c>
      <c r="P4" s="23"/>
      <c r="Q4" s="47" t="e">
        <f>VLOOKUP($B4,[1]Лист1!$B$5:$G$100,4,0)</f>
        <v>#N/A</v>
      </c>
      <c r="R4" s="47" t="e">
        <f>VLOOKUP($B4,[1]Лист1!$B$5:$G$100,5,0)</f>
        <v>#N/A</v>
      </c>
      <c r="S4" s="23"/>
      <c r="T4" t="s">
        <v>463</v>
      </c>
      <c r="U4" t="s">
        <v>465</v>
      </c>
    </row>
    <row r="5" spans="1:256" x14ac:dyDescent="0.25">
      <c r="A5" s="6">
        <v>3</v>
      </c>
      <c r="B5" s="24" t="s">
        <v>447</v>
      </c>
      <c r="C5" s="8"/>
      <c r="D5" s="8">
        <f>2021-C5</f>
        <v>2021</v>
      </c>
      <c r="E5" s="24" t="s">
        <v>315</v>
      </c>
      <c r="F5" s="24"/>
      <c r="G5" s="10" t="s">
        <v>15</v>
      </c>
      <c r="H5" s="9">
        <v>44251</v>
      </c>
      <c r="I5" s="11" t="s">
        <v>446</v>
      </c>
      <c r="J5" s="10" t="s">
        <v>15</v>
      </c>
      <c r="K5" s="9">
        <v>44251</v>
      </c>
      <c r="L5" s="11" t="s">
        <v>446</v>
      </c>
      <c r="M5" s="9">
        <f>K5+365-1</f>
        <v>44615</v>
      </c>
      <c r="N5" s="23" t="str">
        <f t="shared" si="0"/>
        <v>маршруты</v>
      </c>
      <c r="P5" s="23"/>
      <c r="S5" s="23"/>
    </row>
    <row r="6" spans="1:256" x14ac:dyDescent="0.25">
      <c r="A6" s="6">
        <v>4</v>
      </c>
      <c r="B6" s="24" t="s">
        <v>9</v>
      </c>
      <c r="C6" s="8">
        <v>2004</v>
      </c>
      <c r="D6" s="8">
        <f t="shared" ref="D6:D69" si="1">2021-C6</f>
        <v>17</v>
      </c>
      <c r="E6" s="24" t="s">
        <v>10</v>
      </c>
      <c r="F6" s="24"/>
      <c r="G6" s="10" t="s">
        <v>11</v>
      </c>
      <c r="H6" s="9">
        <v>43161</v>
      </c>
      <c r="I6" s="11">
        <v>81</v>
      </c>
      <c r="J6" s="10" t="s">
        <v>266</v>
      </c>
      <c r="K6" s="9"/>
      <c r="L6" s="11"/>
      <c r="M6" s="9"/>
      <c r="N6" s="23" t="str">
        <f t="shared" si="0"/>
        <v/>
      </c>
      <c r="P6" s="23"/>
      <c r="Q6" s="47" t="e">
        <f>VLOOKUP($B6,[1]Лист1!$B$5:$G$100,4,0)</f>
        <v>#N/A</v>
      </c>
      <c r="R6" s="47" t="e">
        <f>VLOOKUP($B6,[1]Лист1!$B$5:$G$100,5,0)</f>
        <v>#N/A</v>
      </c>
      <c r="S6" s="65" t="s">
        <v>371</v>
      </c>
      <c r="T6" s="23" t="s">
        <v>427</v>
      </c>
    </row>
    <row r="7" spans="1:256" s="14" customFormat="1" x14ac:dyDescent="0.25">
      <c r="A7" s="6">
        <v>5</v>
      </c>
      <c r="B7" s="24" t="s">
        <v>12</v>
      </c>
      <c r="C7" s="8">
        <v>2002</v>
      </c>
      <c r="D7" s="8">
        <f t="shared" si="1"/>
        <v>19</v>
      </c>
      <c r="E7" s="24" t="s">
        <v>10</v>
      </c>
      <c r="F7" s="24"/>
      <c r="G7" s="10" t="s">
        <v>15</v>
      </c>
      <c r="H7" s="9">
        <v>43563</v>
      </c>
      <c r="I7" s="11" t="s">
        <v>285</v>
      </c>
      <c r="J7" s="10" t="s">
        <v>15</v>
      </c>
      <c r="K7" s="12">
        <v>44308</v>
      </c>
      <c r="L7" s="11" t="s">
        <v>365</v>
      </c>
      <c r="M7" s="9">
        <f>K7+365-1</f>
        <v>44672</v>
      </c>
      <c r="N7" s="23" t="str">
        <f t="shared" si="0"/>
        <v>дистанции пешеходные</v>
      </c>
      <c r="O7" s="23"/>
      <c r="P7" s="23"/>
      <c r="Q7" s="47">
        <f>VLOOKUP($B7,[1]Лист1!$B$5:$G$100,4,0)</f>
        <v>0</v>
      </c>
      <c r="R7" s="47">
        <f>VLOOKUP($B7,[1]Лист1!$B$5:$G$100,5,0)</f>
        <v>0</v>
      </c>
      <c r="S7" s="23"/>
      <c r="T7" s="23" t="s">
        <v>427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x14ac:dyDescent="0.25">
      <c r="A8" s="6">
        <v>6</v>
      </c>
      <c r="B8" s="24" t="s">
        <v>13</v>
      </c>
      <c r="C8" s="8"/>
      <c r="D8" s="8">
        <f t="shared" si="1"/>
        <v>2021</v>
      </c>
      <c r="E8" s="24" t="s">
        <v>14</v>
      </c>
      <c r="F8" s="24"/>
      <c r="G8" s="10" t="s">
        <v>15</v>
      </c>
      <c r="H8" s="12">
        <v>42825</v>
      </c>
      <c r="I8" s="11">
        <v>39</v>
      </c>
      <c r="J8" s="10" t="s">
        <v>266</v>
      </c>
      <c r="K8" s="9"/>
      <c r="L8" s="11"/>
      <c r="M8" s="9"/>
      <c r="N8" s="23" t="str">
        <f t="shared" si="0"/>
        <v/>
      </c>
      <c r="Q8" s="47" t="e">
        <f>VLOOKUP($B8,[1]Лист1!$B$5:$G$100,4,0)</f>
        <v>#N/A</v>
      </c>
      <c r="R8" s="47" t="e">
        <f>VLOOKUP($B8,[1]Лист1!$B$5:$G$100,5,0)</f>
        <v>#N/A</v>
      </c>
    </row>
    <row r="9" spans="1:256" s="42" customFormat="1" x14ac:dyDescent="0.25">
      <c r="A9" s="6">
        <v>7</v>
      </c>
      <c r="B9" s="24" t="s">
        <v>16</v>
      </c>
      <c r="C9" s="8"/>
      <c r="D9" s="8">
        <f t="shared" si="1"/>
        <v>2021</v>
      </c>
      <c r="E9" s="24" t="s">
        <v>7</v>
      </c>
      <c r="F9" s="24"/>
      <c r="G9" s="10" t="s">
        <v>8</v>
      </c>
      <c r="H9" s="9">
        <v>42916</v>
      </c>
      <c r="I9" s="11">
        <v>114</v>
      </c>
      <c r="J9" s="10" t="s">
        <v>8</v>
      </c>
      <c r="K9" s="9">
        <v>43646</v>
      </c>
      <c r="L9" s="11" t="s">
        <v>30</v>
      </c>
      <c r="M9" s="9">
        <f>K9+365*2</f>
        <v>44376</v>
      </c>
      <c r="N9" s="23" t="str">
        <f t="shared" si="0"/>
        <v>дистанции горные</v>
      </c>
      <c r="O9" s="5"/>
      <c r="P9" s="5"/>
      <c r="Q9" s="47" t="e">
        <f>VLOOKUP($B9,[1]Лист1!$B$5:$G$100,4,0)</f>
        <v>#N/A</v>
      </c>
      <c r="R9" s="47" t="e">
        <f>VLOOKUP($B9,[1]Лист1!$B$5:$G$100,5,0)</f>
        <v>#N/A</v>
      </c>
      <c r="S9" s="5"/>
      <c r="T9" t="s">
        <v>466</v>
      </c>
      <c r="U9" t="s">
        <v>464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2" customFormat="1" x14ac:dyDescent="0.25">
      <c r="A10" s="6">
        <v>8</v>
      </c>
      <c r="B10" s="24" t="s">
        <v>17</v>
      </c>
      <c r="C10" s="8">
        <v>1994</v>
      </c>
      <c r="D10" s="8">
        <f t="shared" si="1"/>
        <v>27</v>
      </c>
      <c r="E10" s="24" t="s">
        <v>10</v>
      </c>
      <c r="F10" s="24"/>
      <c r="G10" s="10" t="s">
        <v>18</v>
      </c>
      <c r="H10" s="9">
        <v>42825</v>
      </c>
      <c r="I10" s="11">
        <v>39</v>
      </c>
      <c r="J10" s="10" t="s">
        <v>15</v>
      </c>
      <c r="K10" s="9">
        <v>44286</v>
      </c>
      <c r="L10" s="11" t="s">
        <v>415</v>
      </c>
      <c r="M10" s="9">
        <f>K10+365-1</f>
        <v>44650</v>
      </c>
      <c r="N10" s="23" t="str">
        <f t="shared" si="0"/>
        <v>дистанции пешеходные</v>
      </c>
      <c r="O10" s="5"/>
      <c r="P10" s="5"/>
      <c r="Q10" s="47" t="e">
        <f>VLOOKUP($B10,[1]Лист1!$B$5:$G$100,4,0)</f>
        <v>#N/A</v>
      </c>
      <c r="R10" s="47" t="e">
        <f>VLOOKUP($B10,[1]Лист1!$B$5:$G$100,5,0)</f>
        <v>#N/A</v>
      </c>
      <c r="S10" s="5"/>
      <c r="T10" s="5" t="s">
        <v>439</v>
      </c>
      <c r="U10" s="67" t="s">
        <v>461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x14ac:dyDescent="0.25">
      <c r="A11" s="6">
        <v>9</v>
      </c>
      <c r="B11" s="24" t="s">
        <v>276</v>
      </c>
      <c r="C11" s="8"/>
      <c r="D11" s="8">
        <f t="shared" si="1"/>
        <v>2021</v>
      </c>
      <c r="E11" s="24" t="s">
        <v>10</v>
      </c>
      <c r="F11" s="24"/>
      <c r="G11" s="10" t="s">
        <v>15</v>
      </c>
      <c r="H11" s="9">
        <v>43531</v>
      </c>
      <c r="I11" s="11" t="s">
        <v>283</v>
      </c>
      <c r="J11" s="10" t="s">
        <v>266</v>
      </c>
      <c r="K11" s="9"/>
      <c r="L11" s="11"/>
      <c r="M11" s="9"/>
      <c r="N11" s="23" t="str">
        <f t="shared" si="0"/>
        <v/>
      </c>
      <c r="P11" s="23"/>
      <c r="Q11" s="47" t="e">
        <f>VLOOKUP($B11,[1]Лист1!$B$5:$G$100,4,0)</f>
        <v>#N/A</v>
      </c>
      <c r="R11" s="47" t="e">
        <f>VLOOKUP($B11,[1]Лист1!$B$5:$G$100,5,0)</f>
        <v>#N/A</v>
      </c>
      <c r="S11" s="66"/>
      <c r="T11" s="23" t="s">
        <v>428</v>
      </c>
    </row>
    <row r="12" spans="1:256" x14ac:dyDescent="0.25">
      <c r="A12" s="6">
        <v>10</v>
      </c>
      <c r="B12" s="24" t="s">
        <v>317</v>
      </c>
      <c r="C12" s="8"/>
      <c r="D12" s="8">
        <f t="shared" si="1"/>
        <v>2021</v>
      </c>
      <c r="E12" s="24" t="s">
        <v>315</v>
      </c>
      <c r="F12" s="24"/>
      <c r="G12" s="10" t="s">
        <v>15</v>
      </c>
      <c r="H12" s="9">
        <v>43577</v>
      </c>
      <c r="I12" s="11" t="s">
        <v>301</v>
      </c>
      <c r="J12" s="10" t="s">
        <v>266</v>
      </c>
      <c r="K12" s="9"/>
      <c r="L12" s="11"/>
      <c r="M12" s="9"/>
      <c r="N12" s="23" t="str">
        <f t="shared" si="0"/>
        <v/>
      </c>
      <c r="P12" s="23"/>
      <c r="Q12" s="47" t="e">
        <f>VLOOKUP($B12,[1]Лист1!$B$5:$G$100,4,0)</f>
        <v>#N/A</v>
      </c>
      <c r="R12" s="47" t="e">
        <f>VLOOKUP($B12,[1]Лист1!$B$5:$G$100,5,0)</f>
        <v>#N/A</v>
      </c>
      <c r="S12" s="23"/>
    </row>
    <row r="13" spans="1:256" x14ac:dyDescent="0.25">
      <c r="A13" s="6">
        <v>11</v>
      </c>
      <c r="B13" s="24" t="s">
        <v>19</v>
      </c>
      <c r="C13" s="8"/>
      <c r="D13" s="8">
        <f t="shared" si="1"/>
        <v>2021</v>
      </c>
      <c r="E13" s="24" t="s">
        <v>14</v>
      </c>
      <c r="F13" s="24"/>
      <c r="G13" s="10" t="s">
        <v>15</v>
      </c>
      <c r="H13" s="9">
        <v>43066</v>
      </c>
      <c r="I13" s="11">
        <v>237</v>
      </c>
      <c r="J13" s="10" t="s">
        <v>266</v>
      </c>
      <c r="K13" s="9"/>
      <c r="L13" s="11"/>
      <c r="M13" s="9"/>
      <c r="N13" s="23" t="str">
        <f t="shared" si="0"/>
        <v/>
      </c>
      <c r="P13" s="23"/>
      <c r="Q13" s="47" t="e">
        <f>VLOOKUP($B13,[1]Лист1!$B$5:$G$100,4,0)</f>
        <v>#N/A</v>
      </c>
      <c r="R13" s="47" t="e">
        <f>VLOOKUP($B13,[1]Лист1!$B$5:$G$100,5,0)</f>
        <v>#N/A</v>
      </c>
      <c r="S13" s="23"/>
    </row>
    <row r="14" spans="1:256" x14ac:dyDescent="0.25">
      <c r="A14" s="6">
        <v>12</v>
      </c>
      <c r="B14" s="24" t="s">
        <v>380</v>
      </c>
      <c r="C14" s="8"/>
      <c r="D14" s="8">
        <f t="shared" si="1"/>
        <v>2021</v>
      </c>
      <c r="E14" s="24" t="s">
        <v>315</v>
      </c>
      <c r="F14" s="24"/>
      <c r="G14" s="10" t="s">
        <v>15</v>
      </c>
      <c r="H14" s="9">
        <v>43892</v>
      </c>
      <c r="I14" s="11" t="s">
        <v>381</v>
      </c>
      <c r="J14" s="10" t="s">
        <v>15</v>
      </c>
      <c r="K14" s="9">
        <v>44286</v>
      </c>
      <c r="L14" s="11" t="s">
        <v>415</v>
      </c>
      <c r="M14" s="9">
        <f>K14+365-1</f>
        <v>44650</v>
      </c>
      <c r="N14" s="23" t="str">
        <f t="shared" si="0"/>
        <v>маршруты</v>
      </c>
      <c r="P14" s="23"/>
      <c r="Q14" s="47" t="e">
        <f>VLOOKUP($B14,[1]Лист1!$B$5:$G$100,4,0)</f>
        <v>#N/A</v>
      </c>
      <c r="R14" s="47" t="e">
        <f>VLOOKUP($B14,[1]Лист1!$B$5:$G$100,5,0)</f>
        <v>#N/A</v>
      </c>
      <c r="S14" s="23"/>
    </row>
    <row r="15" spans="1:256" x14ac:dyDescent="0.25">
      <c r="A15" s="6">
        <v>13</v>
      </c>
      <c r="B15" s="24" t="s">
        <v>367</v>
      </c>
      <c r="C15" s="8"/>
      <c r="D15" s="8">
        <f t="shared" si="1"/>
        <v>2021</v>
      </c>
      <c r="E15" s="24" t="s">
        <v>10</v>
      </c>
      <c r="F15" s="24"/>
      <c r="G15" s="10" t="s">
        <v>18</v>
      </c>
      <c r="H15" s="9">
        <v>43178</v>
      </c>
      <c r="I15" s="11">
        <v>49</v>
      </c>
      <c r="J15" s="10" t="s">
        <v>18</v>
      </c>
      <c r="K15" s="9">
        <v>43921</v>
      </c>
      <c r="L15" s="11" t="s">
        <v>414</v>
      </c>
      <c r="M15" s="9">
        <f>K15+365*2-1</f>
        <v>44650</v>
      </c>
      <c r="N15" s="23" t="str">
        <f t="shared" si="0"/>
        <v>дистанции пешеходные</v>
      </c>
      <c r="P15" s="23"/>
      <c r="Q15" s="47">
        <f>VLOOKUP($B15,[1]Лист1!$B$5:$G$100,4,0)</f>
        <v>6</v>
      </c>
      <c r="R15" s="47">
        <f>VLOOKUP($B15,[1]Лист1!$B$5:$G$100,5,0)</f>
        <v>6</v>
      </c>
      <c r="S15" s="23"/>
      <c r="U15" s="67" t="s">
        <v>461</v>
      </c>
    </row>
    <row r="16" spans="1:256" x14ac:dyDescent="0.25">
      <c r="A16" s="6">
        <v>14</v>
      </c>
      <c r="B16" s="24" t="s">
        <v>268</v>
      </c>
      <c r="C16" s="8"/>
      <c r="D16" s="8">
        <f t="shared" si="1"/>
        <v>2021</v>
      </c>
      <c r="E16" s="24" t="s">
        <v>218</v>
      </c>
      <c r="F16" s="24"/>
      <c r="G16" s="10" t="s">
        <v>15</v>
      </c>
      <c r="H16" s="9">
        <v>41019</v>
      </c>
      <c r="I16" s="11">
        <v>1308</v>
      </c>
      <c r="J16" s="10" t="s">
        <v>266</v>
      </c>
      <c r="K16" s="9"/>
      <c r="L16" s="11"/>
      <c r="M16" s="9"/>
      <c r="N16" s="23" t="str">
        <f t="shared" si="0"/>
        <v/>
      </c>
      <c r="P16" s="23"/>
      <c r="Q16" s="47" t="e">
        <f>VLOOKUP($B16,[1]Лист1!$B$5:$G$100,4,0)</f>
        <v>#N/A</v>
      </c>
      <c r="R16" s="47" t="e">
        <f>VLOOKUP($B16,[1]Лист1!$B$5:$G$100,5,0)</f>
        <v>#N/A</v>
      </c>
      <c r="S16" s="23"/>
    </row>
    <row r="17" spans="1:21" x14ac:dyDescent="0.25">
      <c r="A17" s="6">
        <v>15</v>
      </c>
      <c r="B17" s="24" t="s">
        <v>20</v>
      </c>
      <c r="C17" s="8">
        <v>1982</v>
      </c>
      <c r="D17" s="8">
        <f t="shared" si="1"/>
        <v>39</v>
      </c>
      <c r="E17" s="24" t="s">
        <v>10</v>
      </c>
      <c r="F17" s="24"/>
      <c r="G17" s="10" t="s">
        <v>18</v>
      </c>
      <c r="H17" s="9">
        <v>43178</v>
      </c>
      <c r="I17" s="11">
        <v>49</v>
      </c>
      <c r="J17" s="10" t="s">
        <v>18</v>
      </c>
      <c r="K17" s="9">
        <v>43921</v>
      </c>
      <c r="L17" s="11" t="s">
        <v>414</v>
      </c>
      <c r="M17" s="9">
        <f>K17+365*2-1</f>
        <v>44650</v>
      </c>
      <c r="N17" s="23" t="str">
        <f t="shared" si="0"/>
        <v>дистанции пешеходные</v>
      </c>
      <c r="P17" s="23"/>
      <c r="Q17" s="47">
        <f>VLOOKUP($B17,[1]Лист1!$B$5:$G$100,4,0)</f>
        <v>23</v>
      </c>
      <c r="R17" s="47">
        <f>VLOOKUP($B17,[1]Лист1!$B$5:$G$100,5,0)</f>
        <v>24</v>
      </c>
      <c r="S17" s="23"/>
      <c r="T17" s="23" t="s">
        <v>434</v>
      </c>
      <c r="U17" s="67" t="s">
        <v>461</v>
      </c>
    </row>
    <row r="18" spans="1:21" x14ac:dyDescent="0.25">
      <c r="A18" s="6">
        <v>16</v>
      </c>
      <c r="B18" s="24" t="s">
        <v>21</v>
      </c>
      <c r="C18" s="8">
        <v>1980</v>
      </c>
      <c r="D18" s="8">
        <f t="shared" si="1"/>
        <v>41</v>
      </c>
      <c r="E18" s="24" t="s">
        <v>10</v>
      </c>
      <c r="F18" s="24"/>
      <c r="G18" s="10" t="s">
        <v>8</v>
      </c>
      <c r="H18" s="9">
        <v>43178</v>
      </c>
      <c r="I18" s="11">
        <v>49</v>
      </c>
      <c r="J18" s="10" t="s">
        <v>8</v>
      </c>
      <c r="K18" s="9">
        <v>43921</v>
      </c>
      <c r="L18" s="11" t="s">
        <v>414</v>
      </c>
      <c r="M18" s="9">
        <f>K18+365*2-1</f>
        <v>44650</v>
      </c>
      <c r="N18" s="23" t="str">
        <f t="shared" si="0"/>
        <v>дистанции пешеходные</v>
      </c>
      <c r="P18" s="23"/>
      <c r="Q18" s="47">
        <f>VLOOKUP($B18,[1]Лист1!$B$5:$G$100,4,0)</f>
        <v>108</v>
      </c>
      <c r="R18" s="47">
        <f>VLOOKUP($B18,[1]Лист1!$B$5:$G$100,5,0)</f>
        <v>108</v>
      </c>
      <c r="S18" s="23"/>
      <c r="T18" s="23" t="s">
        <v>434</v>
      </c>
    </row>
    <row r="19" spans="1:21" x14ac:dyDescent="0.25">
      <c r="A19" s="6">
        <v>17</v>
      </c>
      <c r="B19" s="24" t="s">
        <v>22</v>
      </c>
      <c r="C19" s="8"/>
      <c r="D19" s="8">
        <f t="shared" si="1"/>
        <v>2021</v>
      </c>
      <c r="E19" s="24" t="s">
        <v>7</v>
      </c>
      <c r="F19" s="24"/>
      <c r="G19" s="10" t="s">
        <v>15</v>
      </c>
      <c r="H19" s="9">
        <v>43202</v>
      </c>
      <c r="I19" s="11">
        <v>73</v>
      </c>
      <c r="J19" s="10" t="s">
        <v>15</v>
      </c>
      <c r="K19" s="9">
        <v>44308</v>
      </c>
      <c r="L19" s="11" t="s">
        <v>365</v>
      </c>
      <c r="M19" s="9">
        <f>K19+365-1</f>
        <v>44672</v>
      </c>
      <c r="N19" s="23" t="str">
        <f t="shared" si="0"/>
        <v>дистанции горные</v>
      </c>
      <c r="P19" s="23"/>
      <c r="Q19" s="47" t="e">
        <f>VLOOKUP($B19,[1]Лист1!$B$5:$G$100,4,0)</f>
        <v>#N/A</v>
      </c>
      <c r="R19" s="47" t="e">
        <f>VLOOKUP($B19,[1]Лист1!$B$5:$G$100,5,0)</f>
        <v>#N/A</v>
      </c>
      <c r="S19" s="23"/>
      <c r="T19" t="s">
        <v>466</v>
      </c>
      <c r="U19" t="s">
        <v>469</v>
      </c>
    </row>
    <row r="20" spans="1:21" x14ac:dyDescent="0.25">
      <c r="A20" s="6">
        <v>18</v>
      </c>
      <c r="B20" s="24" t="s">
        <v>288</v>
      </c>
      <c r="C20" s="8"/>
      <c r="D20" s="8">
        <f t="shared" si="1"/>
        <v>2021</v>
      </c>
      <c r="E20" s="24" t="s">
        <v>289</v>
      </c>
      <c r="F20" s="24"/>
      <c r="G20" s="10" t="s">
        <v>15</v>
      </c>
      <c r="H20" s="9">
        <v>43577</v>
      </c>
      <c r="I20" s="11" t="s">
        <v>301</v>
      </c>
      <c r="J20" s="10" t="s">
        <v>266</v>
      </c>
      <c r="K20" s="9"/>
      <c r="L20" s="11"/>
      <c r="M20" s="9"/>
      <c r="N20" s="23" t="str">
        <f t="shared" si="0"/>
        <v/>
      </c>
      <c r="P20" s="23"/>
      <c r="Q20" s="47" t="e">
        <f>VLOOKUP($B20,[1]Лист1!$B$5:$G$100,4,0)</f>
        <v>#N/A</v>
      </c>
      <c r="R20" s="47" t="e">
        <f>VLOOKUP($B20,[1]Лист1!$B$5:$G$100,5,0)</f>
        <v>#N/A</v>
      </c>
      <c r="S20" s="23"/>
    </row>
    <row r="21" spans="1:21" x14ac:dyDescent="0.25">
      <c r="A21" s="6">
        <v>19</v>
      </c>
      <c r="B21" s="24" t="s">
        <v>402</v>
      </c>
      <c r="C21" s="8"/>
      <c r="D21" s="8">
        <f t="shared" si="1"/>
        <v>2021</v>
      </c>
      <c r="E21" s="24" t="s">
        <v>315</v>
      </c>
      <c r="F21" s="24"/>
      <c r="G21" s="10" t="s">
        <v>18</v>
      </c>
      <c r="H21" s="9">
        <v>43892</v>
      </c>
      <c r="I21" s="11" t="s">
        <v>381</v>
      </c>
      <c r="J21" s="10" t="s">
        <v>18</v>
      </c>
      <c r="K21" s="9">
        <v>43892</v>
      </c>
      <c r="L21" s="11" t="s">
        <v>381</v>
      </c>
      <c r="M21" s="9">
        <f>K21+365*2-1</f>
        <v>44621</v>
      </c>
      <c r="N21" s="23" t="str">
        <f t="shared" si="0"/>
        <v>маршруты</v>
      </c>
      <c r="P21" s="23"/>
      <c r="Q21" s="47" t="e">
        <f>VLOOKUP($B21,[1]Лист1!$B$5:$G$100,4,0)</f>
        <v>#N/A</v>
      </c>
      <c r="R21" s="47" t="e">
        <f>VLOOKUP($B21,[1]Лист1!$B$5:$G$100,5,0)</f>
        <v>#N/A</v>
      </c>
      <c r="S21" s="23"/>
      <c r="U21" s="64" t="s">
        <v>438</v>
      </c>
    </row>
    <row r="22" spans="1:21" x14ac:dyDescent="0.25">
      <c r="A22" s="6">
        <v>20</v>
      </c>
      <c r="B22" s="24" t="s">
        <v>23</v>
      </c>
      <c r="C22" s="8">
        <v>1999</v>
      </c>
      <c r="D22" s="8">
        <f t="shared" si="1"/>
        <v>22</v>
      </c>
      <c r="E22" s="24" t="s">
        <v>10</v>
      </c>
      <c r="F22" s="24"/>
      <c r="G22" s="10" t="s">
        <v>15</v>
      </c>
      <c r="H22" s="9">
        <v>43178</v>
      </c>
      <c r="I22" s="11">
        <v>49</v>
      </c>
      <c r="J22" s="10" t="s">
        <v>15</v>
      </c>
      <c r="K22" s="9">
        <v>44286</v>
      </c>
      <c r="L22" s="11" t="s">
        <v>415</v>
      </c>
      <c r="M22" s="9">
        <f>K22+365-1</f>
        <v>44650</v>
      </c>
      <c r="N22" s="23" t="str">
        <f t="shared" si="0"/>
        <v>дистанции пешеходные</v>
      </c>
      <c r="Q22" s="47" t="e">
        <f>VLOOKUP($B22,[1]Лист1!$B$5:$G$100,4,0)</f>
        <v>#N/A</v>
      </c>
      <c r="R22" s="47" t="e">
        <f>VLOOKUP($B22,[1]Лист1!$B$5:$G$100,5,0)</f>
        <v>#N/A</v>
      </c>
      <c r="T22" s="23" t="s">
        <v>440</v>
      </c>
      <c r="U22" s="67" t="s">
        <v>461</v>
      </c>
    </row>
    <row r="23" spans="1:21" x14ac:dyDescent="0.25">
      <c r="A23" s="6">
        <v>21</v>
      </c>
      <c r="B23" s="24" t="s">
        <v>24</v>
      </c>
      <c r="C23" s="8">
        <v>1981</v>
      </c>
      <c r="D23" s="8">
        <f t="shared" si="1"/>
        <v>40</v>
      </c>
      <c r="E23" s="24" t="s">
        <v>10</v>
      </c>
      <c r="F23" s="24"/>
      <c r="G23" s="10" t="s">
        <v>15</v>
      </c>
      <c r="H23" s="9">
        <v>42097</v>
      </c>
      <c r="I23" s="8">
        <v>1174</v>
      </c>
      <c r="J23" s="10" t="s">
        <v>266</v>
      </c>
      <c r="K23" s="9"/>
      <c r="L23" s="11"/>
      <c r="M23" s="9"/>
      <c r="N23" s="23" t="str">
        <f t="shared" si="0"/>
        <v/>
      </c>
      <c r="P23" s="23"/>
      <c r="Q23" s="47" t="e">
        <f>VLOOKUP($B23,[1]Лист1!$B$5:$G$100,4,0)</f>
        <v>#N/A</v>
      </c>
      <c r="R23" s="47" t="e">
        <f>VLOOKUP($B23,[1]Лист1!$B$5:$G$100,5,0)</f>
        <v>#N/A</v>
      </c>
      <c r="S23" s="23"/>
    </row>
    <row r="24" spans="1:21" x14ac:dyDescent="0.25">
      <c r="A24" s="6">
        <v>22</v>
      </c>
      <c r="B24" s="24" t="s">
        <v>318</v>
      </c>
      <c r="C24" s="8"/>
      <c r="D24" s="8">
        <f t="shared" si="1"/>
        <v>2021</v>
      </c>
      <c r="E24" s="24" t="s">
        <v>315</v>
      </c>
      <c r="F24" s="24"/>
      <c r="G24" s="10" t="s">
        <v>15</v>
      </c>
      <c r="H24" s="9">
        <v>43577</v>
      </c>
      <c r="I24" s="11" t="s">
        <v>301</v>
      </c>
      <c r="J24" s="10" t="s">
        <v>18</v>
      </c>
      <c r="K24" s="9">
        <v>44251</v>
      </c>
      <c r="L24" s="11" t="s">
        <v>446</v>
      </c>
      <c r="M24" s="9">
        <f>K24+365*2-1</f>
        <v>44980</v>
      </c>
      <c r="N24" s="23" t="str">
        <f t="shared" si="0"/>
        <v>маршруты</v>
      </c>
      <c r="P24" s="23"/>
      <c r="Q24" s="47" t="e">
        <f>VLOOKUP($B24,[1]Лист1!$B$5:$G$100,4,0)</f>
        <v>#N/A</v>
      </c>
      <c r="R24" s="47" t="e">
        <f>VLOOKUP($B24,[1]Лист1!$B$5:$G$100,5,0)</f>
        <v>#N/A</v>
      </c>
      <c r="S24" s="23"/>
      <c r="U24" s="64" t="s">
        <v>438</v>
      </c>
    </row>
    <row r="25" spans="1:21" x14ac:dyDescent="0.25">
      <c r="A25" s="6">
        <v>23</v>
      </c>
      <c r="B25" s="24" t="s">
        <v>26</v>
      </c>
      <c r="C25" s="8">
        <v>1991</v>
      </c>
      <c r="D25" s="8">
        <f t="shared" si="1"/>
        <v>30</v>
      </c>
      <c r="E25" s="24" t="s">
        <v>10</v>
      </c>
      <c r="F25" s="24"/>
      <c r="G25" s="10" t="s">
        <v>15</v>
      </c>
      <c r="H25" s="9">
        <v>41345</v>
      </c>
      <c r="I25" s="8">
        <v>717</v>
      </c>
      <c r="J25" s="10" t="s">
        <v>15</v>
      </c>
      <c r="K25" s="9">
        <v>44242</v>
      </c>
      <c r="L25" s="11" t="s">
        <v>378</v>
      </c>
      <c r="M25" s="9">
        <f>K25+365-1</f>
        <v>44606</v>
      </c>
      <c r="N25" s="23" t="str">
        <f t="shared" si="0"/>
        <v>дистанции пешеходные</v>
      </c>
      <c r="P25" s="23"/>
      <c r="Q25" s="47" t="e">
        <f>VLOOKUP($B25,[1]Лист1!$B$5:$G$100,4,0)</f>
        <v>#N/A</v>
      </c>
      <c r="R25" s="47" t="e">
        <f>VLOOKUP($B25,[1]Лист1!$B$5:$G$100,5,0)</f>
        <v>#N/A</v>
      </c>
      <c r="S25" s="23"/>
      <c r="T25" s="23" t="s">
        <v>430</v>
      </c>
      <c r="U25" s="67" t="s">
        <v>461</v>
      </c>
    </row>
    <row r="26" spans="1:21" x14ac:dyDescent="0.25">
      <c r="A26" s="6">
        <v>24</v>
      </c>
      <c r="B26" s="24" t="s">
        <v>27</v>
      </c>
      <c r="C26" s="8">
        <v>1966</v>
      </c>
      <c r="D26" s="8">
        <f t="shared" si="1"/>
        <v>55</v>
      </c>
      <c r="E26" s="24" t="s">
        <v>10</v>
      </c>
      <c r="F26" s="24"/>
      <c r="G26" s="10" t="s">
        <v>8</v>
      </c>
      <c r="H26" s="9">
        <v>41345</v>
      </c>
      <c r="I26" s="8">
        <v>717</v>
      </c>
      <c r="J26" s="10" t="s">
        <v>8</v>
      </c>
      <c r="K26" s="9">
        <v>44242</v>
      </c>
      <c r="L26" s="11" t="s">
        <v>25</v>
      </c>
      <c r="M26" s="9">
        <f>K26+365*2-1</f>
        <v>44971</v>
      </c>
      <c r="N26" s="23" t="str">
        <f t="shared" si="0"/>
        <v>дистанции пешеходные</v>
      </c>
      <c r="P26" s="23"/>
      <c r="Q26" s="47">
        <f>VLOOKUP($B26,[1]Лист1!$B$5:$G$100,4,0)</f>
        <v>35</v>
      </c>
      <c r="R26" s="47">
        <f>VLOOKUP($B26,[1]Лист1!$B$5:$G$100,5,0)</f>
        <v>35</v>
      </c>
      <c r="S26" s="23"/>
      <c r="T26" s="23" t="s">
        <v>430</v>
      </c>
      <c r="U26" s="67" t="s">
        <v>461</v>
      </c>
    </row>
    <row r="27" spans="1:21" x14ac:dyDescent="0.25">
      <c r="A27" s="6">
        <v>25</v>
      </c>
      <c r="B27" s="24" t="s">
        <v>382</v>
      </c>
      <c r="C27" s="8"/>
      <c r="D27" s="8">
        <f t="shared" si="1"/>
        <v>2021</v>
      </c>
      <c r="E27" s="24" t="s">
        <v>315</v>
      </c>
      <c r="F27" s="24"/>
      <c r="G27" s="10" t="s">
        <v>15</v>
      </c>
      <c r="H27" s="9">
        <v>43892</v>
      </c>
      <c r="I27" s="11" t="s">
        <v>381</v>
      </c>
      <c r="J27" s="10" t="s">
        <v>15</v>
      </c>
      <c r="K27" s="9">
        <v>44286</v>
      </c>
      <c r="L27" s="11" t="s">
        <v>415</v>
      </c>
      <c r="M27" s="9">
        <f>K27+365-1</f>
        <v>44650</v>
      </c>
      <c r="N27" s="23" t="str">
        <f t="shared" si="0"/>
        <v>маршруты</v>
      </c>
      <c r="P27" s="23"/>
      <c r="Q27" s="47" t="e">
        <f>VLOOKUP($B27,[1]Лист1!$B$5:$G$100,4,0)</f>
        <v>#N/A</v>
      </c>
      <c r="R27" s="47" t="e">
        <f>VLOOKUP($B27,[1]Лист1!$B$5:$G$100,5,0)</f>
        <v>#N/A</v>
      </c>
      <c r="S27" s="23"/>
      <c r="U27" s="64" t="s">
        <v>438</v>
      </c>
    </row>
    <row r="28" spans="1:21" x14ac:dyDescent="0.25">
      <c r="A28" s="6">
        <v>26</v>
      </c>
      <c r="B28" s="24" t="s">
        <v>28</v>
      </c>
      <c r="C28" s="8">
        <v>1991</v>
      </c>
      <c r="D28" s="8">
        <f t="shared" si="1"/>
        <v>30</v>
      </c>
      <c r="E28" s="24" t="s">
        <v>10</v>
      </c>
      <c r="F28" s="24"/>
      <c r="G28" s="10" t="s">
        <v>15</v>
      </c>
      <c r="H28" s="9">
        <v>41310</v>
      </c>
      <c r="I28" s="8">
        <v>341</v>
      </c>
      <c r="J28" s="10" t="s">
        <v>266</v>
      </c>
      <c r="K28" s="9"/>
      <c r="L28" s="11"/>
      <c r="M28" s="9"/>
      <c r="N28" s="23" t="str">
        <f t="shared" si="0"/>
        <v/>
      </c>
      <c r="P28" s="23"/>
      <c r="Q28" s="47" t="e">
        <f>VLOOKUP($B28,[1]Лист1!$B$5:$G$100,4,0)</f>
        <v>#N/A</v>
      </c>
      <c r="R28" s="47" t="e">
        <f>VLOOKUP($B28,[1]Лист1!$B$5:$G$100,5,0)</f>
        <v>#N/A</v>
      </c>
      <c r="S28" s="23"/>
      <c r="U28" s="67" t="s">
        <v>461</v>
      </c>
    </row>
    <row r="29" spans="1:21" x14ac:dyDescent="0.25">
      <c r="A29" s="6">
        <v>27</v>
      </c>
      <c r="B29" s="24" t="s">
        <v>29</v>
      </c>
      <c r="C29" s="8">
        <v>1997</v>
      </c>
      <c r="D29" s="8">
        <f t="shared" si="1"/>
        <v>24</v>
      </c>
      <c r="E29" s="24" t="s">
        <v>10</v>
      </c>
      <c r="F29" s="24"/>
      <c r="G29" s="10" t="s">
        <v>15</v>
      </c>
      <c r="H29" s="9">
        <v>42606</v>
      </c>
      <c r="I29" s="10">
        <v>167</v>
      </c>
      <c r="J29" s="10" t="s">
        <v>266</v>
      </c>
      <c r="K29" s="9"/>
      <c r="L29" s="11"/>
      <c r="M29" s="9"/>
      <c r="N29" s="23" t="str">
        <f t="shared" si="0"/>
        <v/>
      </c>
      <c r="P29" s="23"/>
      <c r="Q29" s="47" t="e">
        <f>VLOOKUP($B29,[1]Лист1!$B$5:$G$100,4,0)</f>
        <v>#N/A</v>
      </c>
      <c r="R29" s="47" t="e">
        <f>VLOOKUP($B29,[1]Лист1!$B$5:$G$100,5,0)</f>
        <v>#N/A</v>
      </c>
      <c r="S29" s="23"/>
      <c r="U29" s="67" t="s">
        <v>461</v>
      </c>
    </row>
    <row r="30" spans="1:21" x14ac:dyDescent="0.25">
      <c r="A30" s="6">
        <v>28</v>
      </c>
      <c r="B30" s="24" t="s">
        <v>31</v>
      </c>
      <c r="C30" s="8"/>
      <c r="D30" s="8">
        <f t="shared" si="1"/>
        <v>2021</v>
      </c>
      <c r="E30" s="24" t="s">
        <v>32</v>
      </c>
      <c r="F30" s="24"/>
      <c r="G30" s="10" t="s">
        <v>15</v>
      </c>
      <c r="H30" s="9">
        <v>43066</v>
      </c>
      <c r="I30" s="11">
        <v>237</v>
      </c>
      <c r="J30" s="10" t="s">
        <v>266</v>
      </c>
      <c r="K30" s="9"/>
      <c r="L30" s="11"/>
      <c r="M30" s="9"/>
      <c r="N30" s="23" t="str">
        <f t="shared" si="0"/>
        <v/>
      </c>
      <c r="P30" s="23"/>
      <c r="Q30" s="47" t="e">
        <f>VLOOKUP($B30,[1]Лист1!$B$5:$G$100,4,0)</f>
        <v>#N/A</v>
      </c>
      <c r="R30" s="47" t="e">
        <f>VLOOKUP($B30,[1]Лист1!$B$5:$G$100,5,0)</f>
        <v>#N/A</v>
      </c>
      <c r="S30" s="23"/>
    </row>
    <row r="31" spans="1:21" x14ac:dyDescent="0.25">
      <c r="A31" s="6">
        <v>29</v>
      </c>
      <c r="B31" s="24" t="s">
        <v>33</v>
      </c>
      <c r="C31" s="8">
        <v>1989</v>
      </c>
      <c r="D31" s="8">
        <f t="shared" si="1"/>
        <v>32</v>
      </c>
      <c r="E31" s="24" t="s">
        <v>10</v>
      </c>
      <c r="F31" s="24"/>
      <c r="G31" s="10" t="s">
        <v>8</v>
      </c>
      <c r="H31" s="9">
        <v>43349</v>
      </c>
      <c r="I31" s="11" t="s">
        <v>34</v>
      </c>
      <c r="J31" s="10" t="s">
        <v>8</v>
      </c>
      <c r="K31" s="9">
        <v>44080</v>
      </c>
      <c r="L31" s="11" t="s">
        <v>416</v>
      </c>
      <c r="M31" s="9">
        <f>K31+365*2-1</f>
        <v>44809</v>
      </c>
      <c r="N31" s="23" t="str">
        <f t="shared" si="0"/>
        <v>дистанции пешеходные</v>
      </c>
      <c r="P31" s="23"/>
      <c r="Q31" s="47">
        <f>VLOOKUP($B31,[1]Лист1!$B$5:$G$100,4,0)</f>
        <v>178</v>
      </c>
      <c r="R31" s="47">
        <f>VLOOKUP($B31,[1]Лист1!$B$5:$G$100,5,0)</f>
        <v>178</v>
      </c>
      <c r="S31" s="23"/>
      <c r="T31" s="23" t="s">
        <v>430</v>
      </c>
      <c r="U31" s="67" t="s">
        <v>461</v>
      </c>
    </row>
    <row r="32" spans="1:21" x14ac:dyDescent="0.25">
      <c r="A32" s="6">
        <v>30</v>
      </c>
      <c r="B32" s="24" t="s">
        <v>346</v>
      </c>
      <c r="C32" s="8"/>
      <c r="D32" s="8" t="s">
        <v>474</v>
      </c>
      <c r="E32" s="24" t="s">
        <v>315</v>
      </c>
      <c r="F32" s="24"/>
      <c r="G32" s="10" t="s">
        <v>8</v>
      </c>
      <c r="H32" s="9">
        <v>43577</v>
      </c>
      <c r="I32" s="11" t="s">
        <v>301</v>
      </c>
      <c r="J32" s="10" t="s">
        <v>266</v>
      </c>
      <c r="K32" s="9"/>
      <c r="L32" s="11"/>
      <c r="M32" s="9"/>
      <c r="N32" s="23" t="str">
        <f t="shared" si="0"/>
        <v/>
      </c>
      <c r="P32" s="23"/>
      <c r="Q32" s="47" t="e">
        <f>VLOOKUP($B32,[1]Лист1!$B$5:$G$100,4,0)</f>
        <v>#N/A</v>
      </c>
      <c r="R32" s="47" t="e">
        <f>VLOOKUP($B32,[1]Лист1!$B$5:$G$100,5,0)</f>
        <v>#N/A</v>
      </c>
      <c r="S32" s="23"/>
    </row>
    <row r="33" spans="1:21" x14ac:dyDescent="0.25">
      <c r="A33" s="6">
        <v>31</v>
      </c>
      <c r="B33" s="24" t="s">
        <v>35</v>
      </c>
      <c r="C33" s="8">
        <v>1992</v>
      </c>
      <c r="D33" s="8">
        <f t="shared" si="1"/>
        <v>29</v>
      </c>
      <c r="E33" s="24" t="s">
        <v>10</v>
      </c>
      <c r="F33" s="24"/>
      <c r="G33" s="10" t="s">
        <v>18</v>
      </c>
      <c r="H33" s="9">
        <v>42606</v>
      </c>
      <c r="I33" s="8">
        <v>167</v>
      </c>
      <c r="J33" s="10" t="s">
        <v>18</v>
      </c>
      <c r="K33" s="9">
        <v>43701</v>
      </c>
      <c r="L33" s="11" t="s">
        <v>366</v>
      </c>
      <c r="M33" s="9">
        <f>K33+365*2</f>
        <v>44431</v>
      </c>
      <c r="N33" s="23" t="str">
        <f t="shared" si="0"/>
        <v>дистанции пешеходные</v>
      </c>
      <c r="P33" s="23"/>
      <c r="Q33" s="47">
        <f>VLOOKUP($B33,[1]Лист1!$B$5:$G$100,4,0)</f>
        <v>37</v>
      </c>
      <c r="R33" s="47">
        <f>VLOOKUP($B33,[1]Лист1!$B$5:$G$100,5,0)</f>
        <v>38</v>
      </c>
      <c r="S33" s="23"/>
      <c r="U33" s="67" t="s">
        <v>461</v>
      </c>
    </row>
    <row r="34" spans="1:21" x14ac:dyDescent="0.25">
      <c r="A34" s="6">
        <v>32</v>
      </c>
      <c r="B34" s="24" t="s">
        <v>36</v>
      </c>
      <c r="C34" s="8"/>
      <c r="D34" s="8">
        <f t="shared" si="1"/>
        <v>2021</v>
      </c>
      <c r="E34" s="24" t="s">
        <v>7</v>
      </c>
      <c r="F34" s="24"/>
      <c r="G34" s="10" t="s">
        <v>18</v>
      </c>
      <c r="H34" s="9">
        <v>37791</v>
      </c>
      <c r="I34" s="11">
        <v>36</v>
      </c>
      <c r="J34" s="10" t="s">
        <v>18</v>
      </c>
      <c r="K34" s="9">
        <v>44242</v>
      </c>
      <c r="L34" s="11" t="s">
        <v>25</v>
      </c>
      <c r="M34" s="9">
        <f>K34+365*2-1</f>
        <v>44971</v>
      </c>
      <c r="N34" s="23" t="str">
        <f t="shared" si="0"/>
        <v>дистанции горные</v>
      </c>
      <c r="P34" s="23"/>
      <c r="Q34" s="47" t="e">
        <f>VLOOKUP($B34,[1]Лист1!$B$5:$G$100,4,0)</f>
        <v>#N/A</v>
      </c>
      <c r="R34" s="47" t="e">
        <f>VLOOKUP($B34,[1]Лист1!$B$5:$G$100,5,0)</f>
        <v>#N/A</v>
      </c>
      <c r="S34" s="23"/>
      <c r="T34" t="s">
        <v>466</v>
      </c>
      <c r="U34" t="s">
        <v>469</v>
      </c>
    </row>
    <row r="35" spans="1:21" x14ac:dyDescent="0.25">
      <c r="A35" s="6">
        <v>33</v>
      </c>
      <c r="B35" s="24" t="s">
        <v>37</v>
      </c>
      <c r="C35" s="8">
        <v>1973</v>
      </c>
      <c r="D35" s="8">
        <f t="shared" si="1"/>
        <v>48</v>
      </c>
      <c r="E35" s="24" t="s">
        <v>10</v>
      </c>
      <c r="F35" s="24"/>
      <c r="G35" s="10" t="s">
        <v>8</v>
      </c>
      <c r="H35" s="9">
        <v>43857</v>
      </c>
      <c r="I35" s="8" t="s">
        <v>379</v>
      </c>
      <c r="J35" s="10" t="s">
        <v>8</v>
      </c>
      <c r="K35" s="9">
        <v>43857</v>
      </c>
      <c r="L35" s="8" t="s">
        <v>379</v>
      </c>
      <c r="M35" s="9">
        <f>K35+365*2</f>
        <v>44587</v>
      </c>
      <c r="N35" s="23" t="str">
        <f t="shared" si="0"/>
        <v>дистанции пешеходные</v>
      </c>
      <c r="P35" s="23"/>
      <c r="Q35" s="47">
        <f>VLOOKUP($B35,[1]Лист1!$B$5:$G$100,4,0)</f>
        <v>89</v>
      </c>
      <c r="R35" s="47">
        <f>VLOOKUP($B35,[1]Лист1!$B$5:$G$100,5,0)</f>
        <v>91</v>
      </c>
      <c r="S35" s="23"/>
      <c r="U35" s="64" t="s">
        <v>438</v>
      </c>
    </row>
    <row r="36" spans="1:21" x14ac:dyDescent="0.25">
      <c r="A36" s="6">
        <v>34</v>
      </c>
      <c r="B36" s="24" t="s">
        <v>38</v>
      </c>
      <c r="C36" s="8"/>
      <c r="D36" s="8">
        <f t="shared" si="1"/>
        <v>2021</v>
      </c>
      <c r="E36" s="24" t="s">
        <v>7</v>
      </c>
      <c r="F36" s="24"/>
      <c r="G36" s="10" t="s">
        <v>18</v>
      </c>
      <c r="H36" s="9">
        <v>41731</v>
      </c>
      <c r="I36" s="11" t="s">
        <v>265</v>
      </c>
      <c r="J36" s="10" t="s">
        <v>18</v>
      </c>
      <c r="K36" s="9">
        <v>44242</v>
      </c>
      <c r="L36" s="11" t="s">
        <v>25</v>
      </c>
      <c r="M36" s="9">
        <f>K36+365*2-1</f>
        <v>44971</v>
      </c>
      <c r="N36" s="23" t="str">
        <f t="shared" si="0"/>
        <v>дистанции горные</v>
      </c>
      <c r="P36" s="23"/>
      <c r="Q36" s="47" t="e">
        <f>VLOOKUP($B36,[1]Лист1!$B$5:$G$100,4,0)</f>
        <v>#N/A</v>
      </c>
      <c r="R36" s="47" t="e">
        <f>VLOOKUP($B36,[1]Лист1!$B$5:$G$100,5,0)</f>
        <v>#N/A</v>
      </c>
      <c r="S36" s="23"/>
      <c r="T36" t="s">
        <v>466</v>
      </c>
      <c r="U36" t="s">
        <v>464</v>
      </c>
    </row>
    <row r="37" spans="1:21" x14ac:dyDescent="0.25">
      <c r="A37" s="6">
        <v>35</v>
      </c>
      <c r="B37" s="24" t="s">
        <v>39</v>
      </c>
      <c r="C37" s="8">
        <v>1979</v>
      </c>
      <c r="D37" s="8">
        <f t="shared" si="1"/>
        <v>42</v>
      </c>
      <c r="E37" s="24" t="s">
        <v>10</v>
      </c>
      <c r="F37" s="24"/>
      <c r="G37" s="10" t="s">
        <v>15</v>
      </c>
      <c r="H37" s="9">
        <v>41697</v>
      </c>
      <c r="I37" s="8">
        <v>597</v>
      </c>
      <c r="J37" s="10" t="s">
        <v>266</v>
      </c>
      <c r="K37" s="9"/>
      <c r="L37" s="11"/>
      <c r="M37" s="9"/>
      <c r="N37" s="23" t="str">
        <f t="shared" si="0"/>
        <v/>
      </c>
      <c r="P37" s="23"/>
      <c r="Q37" s="47" t="e">
        <f>VLOOKUP($B37,[1]Лист1!$B$5:$G$100,4,0)</f>
        <v>#N/A</v>
      </c>
      <c r="R37" s="47" t="e">
        <f>VLOOKUP($B37,[1]Лист1!$B$5:$G$100,5,0)</f>
        <v>#N/A</v>
      </c>
      <c r="S37" s="23"/>
      <c r="U37" s="67" t="s">
        <v>461</v>
      </c>
    </row>
    <row r="38" spans="1:21" x14ac:dyDescent="0.25">
      <c r="A38" s="6">
        <v>36</v>
      </c>
      <c r="B38" s="24" t="s">
        <v>40</v>
      </c>
      <c r="C38" s="8"/>
      <c r="D38" s="8">
        <f t="shared" si="1"/>
        <v>2021</v>
      </c>
      <c r="E38" s="24" t="s">
        <v>7</v>
      </c>
      <c r="F38" s="24"/>
      <c r="G38" s="10" t="s">
        <v>8</v>
      </c>
      <c r="H38" s="12">
        <v>41043</v>
      </c>
      <c r="I38" s="11">
        <v>1500</v>
      </c>
      <c r="J38" s="10" t="s">
        <v>8</v>
      </c>
      <c r="K38" s="9">
        <v>44067</v>
      </c>
      <c r="L38" s="11" t="s">
        <v>365</v>
      </c>
      <c r="M38" s="9">
        <f>K38+365*2-1</f>
        <v>44796</v>
      </c>
      <c r="N38" s="23" t="str">
        <f t="shared" si="0"/>
        <v>дистанции горные</v>
      </c>
      <c r="P38" s="23"/>
      <c r="Q38" s="47" t="e">
        <f>VLOOKUP($B38,[1]Лист1!$B$5:$G$100,4,0)</f>
        <v>#N/A</v>
      </c>
      <c r="R38" s="47" t="e">
        <f>VLOOKUP($B38,[1]Лист1!$B$5:$G$100,5,0)</f>
        <v>#N/A</v>
      </c>
      <c r="S38" s="23"/>
      <c r="T38" t="s">
        <v>466</v>
      </c>
      <c r="U38" t="s">
        <v>469</v>
      </c>
    </row>
    <row r="39" spans="1:21" x14ac:dyDescent="0.25">
      <c r="A39" s="6">
        <v>37</v>
      </c>
      <c r="B39" s="24" t="s">
        <v>42</v>
      </c>
      <c r="C39" s="8">
        <v>1979</v>
      </c>
      <c r="D39" s="8">
        <f t="shared" si="1"/>
        <v>42</v>
      </c>
      <c r="E39" s="24" t="s">
        <v>10</v>
      </c>
      <c r="F39" s="24"/>
      <c r="G39" s="10" t="s">
        <v>15</v>
      </c>
      <c r="H39" s="9">
        <v>41310</v>
      </c>
      <c r="I39" s="8">
        <v>341</v>
      </c>
      <c r="J39" s="10" t="s">
        <v>266</v>
      </c>
      <c r="K39" s="9"/>
      <c r="L39" s="11"/>
      <c r="M39" s="9"/>
      <c r="N39" s="23" t="str">
        <f t="shared" si="0"/>
        <v/>
      </c>
      <c r="P39" s="23"/>
      <c r="Q39" s="47" t="e">
        <f>VLOOKUP($B39,[1]Лист1!$B$5:$G$100,4,0)</f>
        <v>#N/A</v>
      </c>
      <c r="R39" s="47" t="e">
        <f>VLOOKUP($B39,[1]Лист1!$B$5:$G$100,5,0)</f>
        <v>#N/A</v>
      </c>
      <c r="S39" s="23"/>
      <c r="U39" s="67" t="s">
        <v>461</v>
      </c>
    </row>
    <row r="40" spans="1:21" x14ac:dyDescent="0.25">
      <c r="A40" s="6">
        <v>38</v>
      </c>
      <c r="B40" s="24" t="s">
        <v>43</v>
      </c>
      <c r="C40" s="8"/>
      <c r="D40" s="8">
        <f t="shared" si="1"/>
        <v>2021</v>
      </c>
      <c r="E40" s="24" t="s">
        <v>7</v>
      </c>
      <c r="F40" s="24"/>
      <c r="G40" s="10" t="s">
        <v>15</v>
      </c>
      <c r="H40" s="9">
        <v>43202</v>
      </c>
      <c r="I40" s="11">
        <v>73</v>
      </c>
      <c r="J40" s="10" t="s">
        <v>15</v>
      </c>
      <c r="K40" s="9">
        <v>44308</v>
      </c>
      <c r="L40" s="11" t="s">
        <v>365</v>
      </c>
      <c r="M40" s="9">
        <f>K40+365-1</f>
        <v>44672</v>
      </c>
      <c r="N40" s="23" t="str">
        <f t="shared" si="0"/>
        <v>дистанции горные</v>
      </c>
      <c r="P40" s="23"/>
      <c r="Q40" s="47" t="e">
        <f>VLOOKUP($B40,[1]Лист1!$B$5:$G$100,4,0)</f>
        <v>#N/A</v>
      </c>
      <c r="R40" s="47" t="e">
        <f>VLOOKUP($B40,[1]Лист1!$B$5:$G$100,5,0)</f>
        <v>#N/A</v>
      </c>
      <c r="S40" s="23"/>
      <c r="T40" t="s">
        <v>466</v>
      </c>
      <c r="U40" t="s">
        <v>469</v>
      </c>
    </row>
    <row r="41" spans="1:21" x14ac:dyDescent="0.25">
      <c r="A41" s="6">
        <v>39</v>
      </c>
      <c r="B41" s="24" t="s">
        <v>351</v>
      </c>
      <c r="C41" s="8"/>
      <c r="D41" s="8">
        <f t="shared" si="1"/>
        <v>2021</v>
      </c>
      <c r="E41" s="24" t="s">
        <v>7</v>
      </c>
      <c r="F41" s="24"/>
      <c r="G41" s="10" t="s">
        <v>15</v>
      </c>
      <c r="H41" s="9">
        <v>43605</v>
      </c>
      <c r="I41" s="11" t="s">
        <v>353</v>
      </c>
      <c r="J41" s="10" t="s">
        <v>15</v>
      </c>
      <c r="K41" s="9">
        <v>44345</v>
      </c>
      <c r="L41" s="11" t="s">
        <v>475</v>
      </c>
      <c r="M41" s="9">
        <f>K41+365-1</f>
        <v>44709</v>
      </c>
      <c r="N41" s="23" t="str">
        <f t="shared" si="0"/>
        <v>дистанции горные</v>
      </c>
      <c r="P41" s="23"/>
      <c r="Q41" s="47" t="e">
        <f>VLOOKUP($B41,[1]Лист1!$B$5:$G$100,4,0)</f>
        <v>#N/A</v>
      </c>
      <c r="R41" s="47" t="e">
        <f>VLOOKUP($B41,[1]Лист1!$B$5:$G$100,5,0)</f>
        <v>#N/A</v>
      </c>
      <c r="S41" s="23"/>
      <c r="T41" t="s">
        <v>463</v>
      </c>
      <c r="U41" t="s">
        <v>467</v>
      </c>
    </row>
    <row r="42" spans="1:21" x14ac:dyDescent="0.25">
      <c r="A42" s="6">
        <v>40</v>
      </c>
      <c r="B42" s="24" t="s">
        <v>44</v>
      </c>
      <c r="C42" s="8"/>
      <c r="D42" s="8">
        <f t="shared" si="1"/>
        <v>2021</v>
      </c>
      <c r="E42" s="24" t="s">
        <v>14</v>
      </c>
      <c r="F42" s="24"/>
      <c r="G42" s="10" t="s">
        <v>15</v>
      </c>
      <c r="H42" s="9">
        <v>42884</v>
      </c>
      <c r="I42" s="11">
        <v>75</v>
      </c>
      <c r="J42" s="10" t="s">
        <v>266</v>
      </c>
      <c r="K42" s="9"/>
      <c r="L42" s="11"/>
      <c r="M42" s="9"/>
      <c r="N42" s="23" t="str">
        <f t="shared" si="0"/>
        <v/>
      </c>
      <c r="P42" s="23"/>
      <c r="Q42" s="47" t="e">
        <f>VLOOKUP($B42,[1]Лист1!$B$5:$G$100,4,0)</f>
        <v>#N/A</v>
      </c>
      <c r="R42" s="47" t="e">
        <f>VLOOKUP($B42,[1]Лист1!$B$5:$G$100,5,0)</f>
        <v>#N/A</v>
      </c>
      <c r="S42" s="23"/>
    </row>
    <row r="43" spans="1:21" x14ac:dyDescent="0.25">
      <c r="A43" s="6">
        <v>41</v>
      </c>
      <c r="B43" s="24" t="s">
        <v>45</v>
      </c>
      <c r="C43" s="8">
        <v>1993</v>
      </c>
      <c r="D43" s="8">
        <f t="shared" si="1"/>
        <v>28</v>
      </c>
      <c r="E43" s="24" t="s">
        <v>7</v>
      </c>
      <c r="F43" s="24"/>
      <c r="G43" s="10" t="s">
        <v>18</v>
      </c>
      <c r="H43" s="9">
        <v>43326</v>
      </c>
      <c r="I43" s="11" t="s">
        <v>362</v>
      </c>
      <c r="J43" s="10" t="s">
        <v>18</v>
      </c>
      <c r="K43" s="9">
        <v>44067</v>
      </c>
      <c r="L43" s="11" t="s">
        <v>365</v>
      </c>
      <c r="M43" s="9">
        <f>K43+365*2-1</f>
        <v>44796</v>
      </c>
      <c r="N43" s="23" t="str">
        <f t="shared" si="0"/>
        <v>дистанции горные</v>
      </c>
      <c r="P43" s="23"/>
      <c r="Q43" s="47" t="e">
        <f>VLOOKUP($B43,[1]Лист1!$B$5:$G$100,4,0)</f>
        <v>#N/A</v>
      </c>
      <c r="R43" s="47" t="e">
        <f>VLOOKUP($B43,[1]Лист1!$B$5:$G$100,5,0)</f>
        <v>#N/A</v>
      </c>
      <c r="S43" s="23"/>
      <c r="T43" t="s">
        <v>463</v>
      </c>
      <c r="U43" t="s">
        <v>464</v>
      </c>
    </row>
    <row r="44" spans="1:21" x14ac:dyDescent="0.25">
      <c r="A44" s="6">
        <v>42</v>
      </c>
      <c r="B44" s="24" t="s">
        <v>319</v>
      </c>
      <c r="C44" s="8"/>
      <c r="D44" s="8">
        <f t="shared" si="1"/>
        <v>2021</v>
      </c>
      <c r="E44" s="24" t="s">
        <v>315</v>
      </c>
      <c r="F44" s="24"/>
      <c r="G44" s="10" t="s">
        <v>15</v>
      </c>
      <c r="H44" s="9">
        <v>43577</v>
      </c>
      <c r="I44" s="11" t="s">
        <v>301</v>
      </c>
      <c r="J44" s="10" t="s">
        <v>266</v>
      </c>
      <c r="K44" s="9"/>
      <c r="L44" s="11"/>
      <c r="M44" s="9"/>
      <c r="N44" s="23" t="str">
        <f t="shared" si="0"/>
        <v/>
      </c>
      <c r="P44" s="23"/>
      <c r="Q44" s="47" t="e">
        <f>VLOOKUP($B44,[1]Лист1!$B$5:$G$100,4,0)</f>
        <v>#N/A</v>
      </c>
      <c r="R44" s="47" t="e">
        <f>VLOOKUP($B44,[1]Лист1!$B$5:$G$100,5,0)</f>
        <v>#N/A</v>
      </c>
      <c r="S44" s="23"/>
    </row>
    <row r="45" spans="1:21" x14ac:dyDescent="0.25">
      <c r="A45" s="6">
        <v>43</v>
      </c>
      <c r="B45" s="24" t="s">
        <v>302</v>
      </c>
      <c r="C45" s="8"/>
      <c r="D45" s="8">
        <f t="shared" si="1"/>
        <v>2021</v>
      </c>
      <c r="E45" s="24" t="s">
        <v>303</v>
      </c>
      <c r="F45" s="24"/>
      <c r="G45" s="10" t="s">
        <v>15</v>
      </c>
      <c r="H45" s="9">
        <v>43577</v>
      </c>
      <c r="I45" s="11" t="s">
        <v>301</v>
      </c>
      <c r="J45" s="10" t="s">
        <v>266</v>
      </c>
      <c r="K45" s="9"/>
      <c r="L45" s="11"/>
      <c r="M45" s="9"/>
      <c r="N45" s="23" t="str">
        <f t="shared" si="0"/>
        <v/>
      </c>
      <c r="P45" s="23"/>
      <c r="Q45" s="47" t="e">
        <f>VLOOKUP($B45,[1]Лист1!$B$5:$G$100,4,0)</f>
        <v>#N/A</v>
      </c>
      <c r="R45" s="47" t="e">
        <f>VLOOKUP($B45,[1]Лист1!$B$5:$G$100,5,0)</f>
        <v>#N/A</v>
      </c>
      <c r="S45" s="23"/>
    </row>
    <row r="46" spans="1:21" x14ac:dyDescent="0.25">
      <c r="A46" s="6">
        <v>44</v>
      </c>
      <c r="B46" s="24" t="s">
        <v>46</v>
      </c>
      <c r="C46" s="8"/>
      <c r="D46" s="8">
        <f t="shared" si="1"/>
        <v>2021</v>
      </c>
      <c r="E46" s="24" t="s">
        <v>14</v>
      </c>
      <c r="F46" s="24"/>
      <c r="G46" s="10" t="s">
        <v>15</v>
      </c>
      <c r="H46" s="12">
        <v>42825</v>
      </c>
      <c r="I46" s="11">
        <v>39</v>
      </c>
      <c r="J46" s="10" t="s">
        <v>266</v>
      </c>
      <c r="K46" s="9"/>
      <c r="L46" s="11"/>
      <c r="M46" s="9"/>
      <c r="N46" s="23" t="str">
        <f t="shared" si="0"/>
        <v/>
      </c>
      <c r="Q46" s="47" t="e">
        <f>VLOOKUP($B46,[1]Лист1!$B$5:$G$100,4,0)</f>
        <v>#N/A</v>
      </c>
      <c r="R46" s="47" t="e">
        <f>VLOOKUP($B46,[1]Лист1!$B$5:$G$100,5,0)</f>
        <v>#N/A</v>
      </c>
    </row>
    <row r="47" spans="1:21" x14ac:dyDescent="0.25">
      <c r="A47" s="6">
        <v>45</v>
      </c>
      <c r="B47" s="24" t="s">
        <v>47</v>
      </c>
      <c r="C47" s="8"/>
      <c r="D47" s="8">
        <f t="shared" si="1"/>
        <v>2021</v>
      </c>
      <c r="E47" s="24" t="s">
        <v>14</v>
      </c>
      <c r="F47" s="24"/>
      <c r="G47" s="10" t="s">
        <v>15</v>
      </c>
      <c r="H47" s="9">
        <v>42884</v>
      </c>
      <c r="I47" s="11">
        <v>75</v>
      </c>
      <c r="J47" s="10" t="s">
        <v>266</v>
      </c>
      <c r="K47" s="9"/>
      <c r="L47" s="11"/>
      <c r="M47" s="9"/>
      <c r="N47" s="23" t="str">
        <f t="shared" si="0"/>
        <v/>
      </c>
      <c r="P47" s="23"/>
      <c r="Q47" s="47" t="e">
        <f>VLOOKUP($B47,[1]Лист1!$B$5:$G$100,4,0)</f>
        <v>#N/A</v>
      </c>
      <c r="R47" s="47" t="e">
        <f>VLOOKUP($B47,[1]Лист1!$B$5:$G$100,5,0)</f>
        <v>#N/A</v>
      </c>
      <c r="S47" s="23"/>
    </row>
    <row r="48" spans="1:21" x14ac:dyDescent="0.25">
      <c r="A48" s="6">
        <v>46</v>
      </c>
      <c r="B48" s="24" t="s">
        <v>48</v>
      </c>
      <c r="C48" s="8">
        <v>1968</v>
      </c>
      <c r="D48" s="8">
        <f t="shared" si="1"/>
        <v>53</v>
      </c>
      <c r="E48" s="24" t="s">
        <v>10</v>
      </c>
      <c r="F48" s="24"/>
      <c r="G48" s="10" t="s">
        <v>8</v>
      </c>
      <c r="H48" s="9">
        <v>41697</v>
      </c>
      <c r="I48" s="8">
        <v>597</v>
      </c>
      <c r="J48" s="10" t="s">
        <v>8</v>
      </c>
      <c r="K48" s="9">
        <v>44242</v>
      </c>
      <c r="L48" s="11" t="s">
        <v>25</v>
      </c>
      <c r="M48" s="9">
        <f>K48+365*2-1</f>
        <v>44971</v>
      </c>
      <c r="N48" s="23" t="str">
        <f t="shared" si="0"/>
        <v>дистанции пешеходные</v>
      </c>
      <c r="P48" s="23"/>
      <c r="Q48" s="47">
        <f>VLOOKUP($B48,[1]Лист1!$B$5:$G$100,4,0)</f>
        <v>20</v>
      </c>
      <c r="R48" s="47">
        <f>VLOOKUP($B48,[1]Лист1!$B$5:$G$100,5,0)</f>
        <v>20</v>
      </c>
      <c r="S48" s="23"/>
      <c r="U48" s="67" t="s">
        <v>461</v>
      </c>
    </row>
    <row r="49" spans="1:21" x14ac:dyDescent="0.25">
      <c r="A49" s="6">
        <v>47</v>
      </c>
      <c r="B49" s="24" t="s">
        <v>49</v>
      </c>
      <c r="C49" s="8">
        <v>1998</v>
      </c>
      <c r="D49" s="8">
        <f t="shared" si="1"/>
        <v>23</v>
      </c>
      <c r="E49" s="24" t="s">
        <v>10</v>
      </c>
      <c r="F49" s="24"/>
      <c r="G49" s="10" t="s">
        <v>18</v>
      </c>
      <c r="H49" s="9">
        <v>43914</v>
      </c>
      <c r="I49" s="8" t="s">
        <v>408</v>
      </c>
      <c r="J49" s="59" t="s">
        <v>18</v>
      </c>
      <c r="K49" s="58">
        <v>43914</v>
      </c>
      <c r="L49" s="60" t="s">
        <v>408</v>
      </c>
      <c r="M49" s="9">
        <f>K49+365*2-1</f>
        <v>44643</v>
      </c>
      <c r="N49" s="23" t="str">
        <f t="shared" si="0"/>
        <v>дистанции пешеходные</v>
      </c>
      <c r="P49" s="23"/>
      <c r="Q49" s="47">
        <f>VLOOKUP($B49,[1]Лист1!$B$5:$G$100,4,0)</f>
        <v>26</v>
      </c>
      <c r="R49" s="47">
        <f>VLOOKUP($B49,[1]Лист1!$B$5:$G$100,5,0)</f>
        <v>0</v>
      </c>
      <c r="S49" s="23"/>
    </row>
    <row r="50" spans="1:21" x14ac:dyDescent="0.25">
      <c r="A50" s="6">
        <v>48</v>
      </c>
      <c r="B50" s="24" t="s">
        <v>448</v>
      </c>
      <c r="C50" s="8"/>
      <c r="D50" s="8">
        <f t="shared" si="1"/>
        <v>2021</v>
      </c>
      <c r="E50" s="24" t="s">
        <v>315</v>
      </c>
      <c r="F50" s="24"/>
      <c r="G50" s="10" t="s">
        <v>15</v>
      </c>
      <c r="H50" s="9">
        <v>44251</v>
      </c>
      <c r="I50" s="11" t="s">
        <v>446</v>
      </c>
      <c r="J50" s="10" t="s">
        <v>15</v>
      </c>
      <c r="K50" s="9">
        <v>44251</v>
      </c>
      <c r="L50" s="11" t="s">
        <v>446</v>
      </c>
      <c r="M50" s="9">
        <f>K50+365-1</f>
        <v>44615</v>
      </c>
      <c r="N50" s="23" t="str">
        <f t="shared" si="0"/>
        <v>маршруты</v>
      </c>
      <c r="P50" s="23"/>
      <c r="S50" s="23"/>
    </row>
    <row r="51" spans="1:21" x14ac:dyDescent="0.25">
      <c r="A51" s="6">
        <v>49</v>
      </c>
      <c r="B51" s="24" t="s">
        <v>50</v>
      </c>
      <c r="C51" s="8">
        <v>1996</v>
      </c>
      <c r="D51" s="8">
        <f t="shared" si="1"/>
        <v>25</v>
      </c>
      <c r="E51" s="24" t="s">
        <v>10</v>
      </c>
      <c r="F51" s="24"/>
      <c r="G51" s="10" t="s">
        <v>15</v>
      </c>
      <c r="H51" s="9">
        <v>42606</v>
      </c>
      <c r="I51" s="10">
        <v>167</v>
      </c>
      <c r="J51" s="10" t="s">
        <v>266</v>
      </c>
      <c r="K51" s="9"/>
      <c r="L51" s="11"/>
      <c r="M51" s="9"/>
      <c r="N51" s="23" t="str">
        <f t="shared" si="0"/>
        <v/>
      </c>
      <c r="P51" s="23"/>
      <c r="Q51" s="47" t="e">
        <f>VLOOKUP($B51,[1]Лист1!$B$5:$G$100,4,0)</f>
        <v>#N/A</v>
      </c>
      <c r="R51" s="47" t="e">
        <f>VLOOKUP($B51,[1]Лист1!$B$5:$G$100,5,0)</f>
        <v>#N/A</v>
      </c>
      <c r="S51" s="23"/>
      <c r="U51" s="67" t="s">
        <v>461</v>
      </c>
    </row>
    <row r="52" spans="1:21" x14ac:dyDescent="0.25">
      <c r="A52" s="6">
        <v>50</v>
      </c>
      <c r="B52" s="24" t="s">
        <v>51</v>
      </c>
      <c r="C52" s="8"/>
      <c r="D52" s="8">
        <f t="shared" si="1"/>
        <v>2021</v>
      </c>
      <c r="E52" s="24" t="s">
        <v>7</v>
      </c>
      <c r="F52" s="24"/>
      <c r="G52" s="10" t="s">
        <v>15</v>
      </c>
      <c r="H52" s="9">
        <v>43202</v>
      </c>
      <c r="I52" s="11">
        <v>73</v>
      </c>
      <c r="J52" s="10" t="s">
        <v>15</v>
      </c>
      <c r="K52" s="9">
        <v>44308</v>
      </c>
      <c r="L52" s="11" t="s">
        <v>365</v>
      </c>
      <c r="M52" s="9">
        <f>K52+365-1</f>
        <v>44672</v>
      </c>
      <c r="N52" s="23" t="str">
        <f t="shared" si="0"/>
        <v>дистанции горные</v>
      </c>
      <c r="P52" s="23"/>
      <c r="Q52" s="47" t="e">
        <f>VLOOKUP($B52,[1]Лист1!$B$5:$G$100,4,0)</f>
        <v>#N/A</v>
      </c>
      <c r="R52" s="47" t="e">
        <f>VLOOKUP($B52,[1]Лист1!$B$5:$G$100,5,0)</f>
        <v>#N/A</v>
      </c>
      <c r="S52" s="23"/>
      <c r="T52" t="s">
        <v>466</v>
      </c>
      <c r="U52" t="s">
        <v>469</v>
      </c>
    </row>
    <row r="53" spans="1:21" x14ac:dyDescent="0.25">
      <c r="A53" s="6">
        <v>51</v>
      </c>
      <c r="B53" s="24" t="s">
        <v>269</v>
      </c>
      <c r="C53" s="8"/>
      <c r="D53" s="8">
        <f t="shared" si="1"/>
        <v>2021</v>
      </c>
      <c r="E53" s="24" t="s">
        <v>218</v>
      </c>
      <c r="F53" s="24"/>
      <c r="G53" s="10" t="s">
        <v>8</v>
      </c>
      <c r="H53" s="9">
        <v>41254</v>
      </c>
      <c r="I53" s="11">
        <v>3438</v>
      </c>
      <c r="J53" s="10" t="s">
        <v>266</v>
      </c>
      <c r="K53" s="9"/>
      <c r="L53" s="11"/>
      <c r="M53" s="9"/>
      <c r="N53" s="23" t="str">
        <f t="shared" si="0"/>
        <v/>
      </c>
      <c r="P53" s="23"/>
      <c r="Q53" s="47" t="e">
        <f>VLOOKUP($B53,[1]Лист1!$B$5:$G$100,4,0)</f>
        <v>#N/A</v>
      </c>
      <c r="R53" s="47" t="e">
        <f>VLOOKUP($B53,[1]Лист1!$B$5:$G$100,5,0)</f>
        <v>#N/A</v>
      </c>
      <c r="S53" s="23"/>
    </row>
    <row r="54" spans="1:21" x14ac:dyDescent="0.25">
      <c r="A54" s="6">
        <v>52</v>
      </c>
      <c r="B54" s="24" t="s">
        <v>52</v>
      </c>
      <c r="C54" s="8"/>
      <c r="D54" s="8">
        <f t="shared" si="1"/>
        <v>2021</v>
      </c>
      <c r="E54" s="24" t="s">
        <v>7</v>
      </c>
      <c r="F54" s="24"/>
      <c r="G54" s="10" t="s">
        <v>8</v>
      </c>
      <c r="H54" s="12">
        <v>31499</v>
      </c>
      <c r="I54" s="30" t="s">
        <v>273</v>
      </c>
      <c r="J54" s="10" t="s">
        <v>8</v>
      </c>
      <c r="K54" s="9">
        <v>44242</v>
      </c>
      <c r="L54" s="11" t="s">
        <v>25</v>
      </c>
      <c r="M54" s="9">
        <f>K54+365*2-1</f>
        <v>44971</v>
      </c>
      <c r="N54" s="23" t="str">
        <f t="shared" si="0"/>
        <v>дистанции горные</v>
      </c>
      <c r="P54" s="23"/>
      <c r="Q54" s="47" t="e">
        <f>VLOOKUP($B54,[1]Лист1!$B$5:$G$100,4,0)</f>
        <v>#N/A</v>
      </c>
      <c r="R54" s="47" t="e">
        <f>VLOOKUP($B54,[1]Лист1!$B$5:$G$100,5,0)</f>
        <v>#N/A</v>
      </c>
      <c r="S54" s="23"/>
      <c r="T54" t="s">
        <v>466</v>
      </c>
      <c r="U54" t="s">
        <v>469</v>
      </c>
    </row>
    <row r="55" spans="1:21" x14ac:dyDescent="0.25">
      <c r="A55" s="6">
        <v>53</v>
      </c>
      <c r="B55" s="24" t="s">
        <v>320</v>
      </c>
      <c r="C55" s="8"/>
      <c r="D55" s="8">
        <f t="shared" si="1"/>
        <v>2021</v>
      </c>
      <c r="E55" s="24" t="s">
        <v>315</v>
      </c>
      <c r="F55" s="24"/>
      <c r="G55" s="10" t="s">
        <v>18</v>
      </c>
      <c r="H55" s="9">
        <v>43892</v>
      </c>
      <c r="I55" s="11" t="s">
        <v>381</v>
      </c>
      <c r="J55" s="10" t="s">
        <v>18</v>
      </c>
      <c r="K55" s="9">
        <v>43892</v>
      </c>
      <c r="L55" s="11" t="s">
        <v>381</v>
      </c>
      <c r="M55" s="9">
        <f>K55+365*2-1</f>
        <v>44621</v>
      </c>
      <c r="N55" s="23" t="str">
        <f t="shared" si="0"/>
        <v>маршруты</v>
      </c>
      <c r="P55" s="23"/>
      <c r="Q55" s="47" t="e">
        <f>VLOOKUP($B55,[1]Лист1!$B$5:$G$100,4,0)</f>
        <v>#N/A</v>
      </c>
      <c r="R55" s="47" t="e">
        <f>VLOOKUP($B55,[1]Лист1!$B$5:$G$100,5,0)</f>
        <v>#N/A</v>
      </c>
      <c r="S55" s="23"/>
      <c r="U55" s="64" t="s">
        <v>438</v>
      </c>
    </row>
    <row r="56" spans="1:21" x14ac:dyDescent="0.25">
      <c r="A56" s="6">
        <v>54</v>
      </c>
      <c r="B56" s="24" t="s">
        <v>321</v>
      </c>
      <c r="C56" s="8"/>
      <c r="D56" s="8">
        <f t="shared" si="1"/>
        <v>2021</v>
      </c>
      <c r="E56" s="24" t="s">
        <v>315</v>
      </c>
      <c r="F56" s="24"/>
      <c r="G56" s="10" t="s">
        <v>15</v>
      </c>
      <c r="H56" s="9">
        <v>43577</v>
      </c>
      <c r="I56" s="11" t="s">
        <v>301</v>
      </c>
      <c r="J56" s="10" t="s">
        <v>18</v>
      </c>
      <c r="K56" s="9">
        <v>44251</v>
      </c>
      <c r="L56" s="11" t="s">
        <v>446</v>
      </c>
      <c r="M56" s="9">
        <f>K56+365*2-1</f>
        <v>44980</v>
      </c>
      <c r="N56" s="23" t="str">
        <f t="shared" si="0"/>
        <v>маршруты</v>
      </c>
      <c r="P56" s="23"/>
      <c r="Q56" s="47" t="e">
        <f>VLOOKUP($B56,[1]Лист1!$B$5:$G$100,4,0)</f>
        <v>#N/A</v>
      </c>
      <c r="R56" s="47" t="e">
        <f>VLOOKUP($B56,[1]Лист1!$B$5:$G$100,5,0)</f>
        <v>#N/A</v>
      </c>
      <c r="S56" s="23"/>
    </row>
    <row r="57" spans="1:21" x14ac:dyDescent="0.25">
      <c r="A57" s="6">
        <v>55</v>
      </c>
      <c r="B57" s="24" t="s">
        <v>53</v>
      </c>
      <c r="C57" s="8">
        <v>1999</v>
      </c>
      <c r="D57" s="8">
        <f t="shared" si="1"/>
        <v>22</v>
      </c>
      <c r="E57" s="24" t="s">
        <v>10</v>
      </c>
      <c r="F57" s="24"/>
      <c r="G57" s="10" t="s">
        <v>15</v>
      </c>
      <c r="H57" s="9">
        <v>43178</v>
      </c>
      <c r="I57" s="11">
        <v>49</v>
      </c>
      <c r="J57" s="10" t="s">
        <v>266</v>
      </c>
      <c r="K57" s="9"/>
      <c r="L57" s="11"/>
      <c r="M57" s="9"/>
      <c r="N57" s="23" t="str">
        <f t="shared" si="0"/>
        <v/>
      </c>
      <c r="Q57" s="47" t="e">
        <f>VLOOKUP($B57,[1]Лист1!$B$5:$G$100,4,0)</f>
        <v>#N/A</v>
      </c>
      <c r="R57" s="47" t="e">
        <f>VLOOKUP($B57,[1]Лист1!$B$5:$G$100,5,0)</f>
        <v>#N/A</v>
      </c>
      <c r="U57" s="67" t="s">
        <v>461</v>
      </c>
    </row>
    <row r="58" spans="1:21" x14ac:dyDescent="0.25">
      <c r="A58" s="6">
        <v>56</v>
      </c>
      <c r="B58" s="24" t="s">
        <v>54</v>
      </c>
      <c r="C58" s="8">
        <v>1997</v>
      </c>
      <c r="D58" s="8">
        <f t="shared" si="1"/>
        <v>24</v>
      </c>
      <c r="E58" s="24" t="s">
        <v>10</v>
      </c>
      <c r="F58" s="24"/>
      <c r="G58" s="10" t="s">
        <v>15</v>
      </c>
      <c r="H58" s="9">
        <v>42097</v>
      </c>
      <c r="I58" s="8">
        <v>1174</v>
      </c>
      <c r="J58" s="10" t="s">
        <v>266</v>
      </c>
      <c r="K58" s="9"/>
      <c r="L58" s="11"/>
      <c r="M58" s="9"/>
      <c r="N58" s="23" t="str">
        <f t="shared" si="0"/>
        <v/>
      </c>
      <c r="P58" s="23"/>
      <c r="Q58" s="47" t="e">
        <f>VLOOKUP($B58,[1]Лист1!$B$5:$G$100,4,0)</f>
        <v>#N/A</v>
      </c>
      <c r="R58" s="47" t="e">
        <f>VLOOKUP($B58,[1]Лист1!$B$5:$G$100,5,0)</f>
        <v>#N/A</v>
      </c>
      <c r="S58" s="23"/>
      <c r="U58" s="67" t="s">
        <v>461</v>
      </c>
    </row>
    <row r="59" spans="1:21" x14ac:dyDescent="0.25">
      <c r="A59" s="6">
        <v>57</v>
      </c>
      <c r="B59" s="24" t="s">
        <v>55</v>
      </c>
      <c r="C59" s="8">
        <v>1986</v>
      </c>
      <c r="D59" s="8">
        <f t="shared" si="1"/>
        <v>35</v>
      </c>
      <c r="E59" s="24" t="s">
        <v>10</v>
      </c>
      <c r="F59" s="24"/>
      <c r="G59" s="10" t="s">
        <v>18</v>
      </c>
      <c r="H59" s="9">
        <v>42781</v>
      </c>
      <c r="I59" s="8" t="s">
        <v>25</v>
      </c>
      <c r="J59" s="10" t="s">
        <v>15</v>
      </c>
      <c r="K59" s="9">
        <v>44242</v>
      </c>
      <c r="L59" s="11" t="s">
        <v>25</v>
      </c>
      <c r="M59" s="9">
        <f>K59+365-1</f>
        <v>44606</v>
      </c>
      <c r="N59" s="23" t="str">
        <f t="shared" si="0"/>
        <v>дистанции пешеходные</v>
      </c>
      <c r="P59" s="23"/>
      <c r="Q59" s="47" t="e">
        <f>VLOOKUP($B59,[1]Лист1!$B$5:$G$100,4,0)</f>
        <v>#N/A</v>
      </c>
      <c r="R59" s="47" t="e">
        <f>VLOOKUP($B59,[1]Лист1!$B$5:$G$100,5,0)</f>
        <v>#N/A</v>
      </c>
      <c r="S59" s="23"/>
      <c r="U59" s="67" t="s">
        <v>461</v>
      </c>
    </row>
    <row r="60" spans="1:21" x14ac:dyDescent="0.25">
      <c r="A60" s="6">
        <v>58</v>
      </c>
      <c r="B60" s="24" t="s">
        <v>56</v>
      </c>
      <c r="C60" s="8">
        <v>1996</v>
      </c>
      <c r="D60" s="8">
        <f t="shared" si="1"/>
        <v>25</v>
      </c>
      <c r="E60" s="24" t="s">
        <v>10</v>
      </c>
      <c r="F60" s="24"/>
      <c r="G60" s="10" t="s">
        <v>15</v>
      </c>
      <c r="H60" s="9">
        <v>42606</v>
      </c>
      <c r="I60" s="10">
        <v>167</v>
      </c>
      <c r="J60" s="10" t="s">
        <v>15</v>
      </c>
      <c r="K60" s="9">
        <v>44067</v>
      </c>
      <c r="L60" s="11" t="s">
        <v>365</v>
      </c>
      <c r="M60" s="9">
        <f>K60+365-1</f>
        <v>44431</v>
      </c>
      <c r="N60" s="23" t="str">
        <f t="shared" si="0"/>
        <v>дистанции пешеходные</v>
      </c>
      <c r="P60" s="23"/>
      <c r="Q60" s="47" t="e">
        <f>VLOOKUP($B60,[1]Лист1!$B$5:$G$100,4,0)</f>
        <v>#N/A</v>
      </c>
      <c r="R60" s="47" t="e">
        <f>VLOOKUP($B60,[1]Лист1!$B$5:$G$100,5,0)</f>
        <v>#N/A</v>
      </c>
      <c r="S60" s="23"/>
      <c r="U60" s="67" t="s">
        <v>461</v>
      </c>
    </row>
    <row r="61" spans="1:21" x14ac:dyDescent="0.25">
      <c r="A61" s="6">
        <v>59</v>
      </c>
      <c r="B61" s="24" t="s">
        <v>57</v>
      </c>
      <c r="C61" s="8">
        <v>1959</v>
      </c>
      <c r="D61" s="8">
        <f t="shared" si="1"/>
        <v>62</v>
      </c>
      <c r="E61" s="24" t="s">
        <v>32</v>
      </c>
      <c r="F61" s="24"/>
      <c r="G61" s="10" t="s">
        <v>18</v>
      </c>
      <c r="H61" s="9">
        <v>43066</v>
      </c>
      <c r="I61" s="11">
        <v>237</v>
      </c>
      <c r="J61" s="10" t="s">
        <v>18</v>
      </c>
      <c r="K61" s="9">
        <v>43796</v>
      </c>
      <c r="L61" s="11" t="s">
        <v>375</v>
      </c>
      <c r="M61" s="9">
        <f>K61+365*2</f>
        <v>44526</v>
      </c>
      <c r="N61" s="23" t="str">
        <f t="shared" si="0"/>
        <v>дистанции водные</v>
      </c>
      <c r="P61" s="23"/>
      <c r="Q61" s="47">
        <f>VLOOKUP($B61,[1]Лист1!$B$5:$G$100,4,0)</f>
        <v>36</v>
      </c>
      <c r="R61" s="47">
        <f>VLOOKUP($B61,[1]Лист1!$B$5:$G$100,5,0)</f>
        <v>36</v>
      </c>
      <c r="S61" s="23"/>
    </row>
    <row r="62" spans="1:21" x14ac:dyDescent="0.25">
      <c r="A62" s="6">
        <v>60</v>
      </c>
      <c r="B62" s="24" t="s">
        <v>58</v>
      </c>
      <c r="C62" s="8">
        <v>1999</v>
      </c>
      <c r="D62" s="8">
        <f t="shared" si="1"/>
        <v>22</v>
      </c>
      <c r="E62" s="24" t="s">
        <v>32</v>
      </c>
      <c r="F62" s="24"/>
      <c r="G62" s="10" t="s">
        <v>15</v>
      </c>
      <c r="H62" s="9">
        <v>43066</v>
      </c>
      <c r="I62" s="11">
        <v>237</v>
      </c>
      <c r="J62" s="59" t="s">
        <v>15</v>
      </c>
      <c r="K62" s="58">
        <v>44286</v>
      </c>
      <c r="L62" s="68" t="s">
        <v>415</v>
      </c>
      <c r="M62" s="9">
        <f>K62+365-1</f>
        <v>44650</v>
      </c>
      <c r="N62" s="23" t="str">
        <f t="shared" si="0"/>
        <v>дистанции водные</v>
      </c>
      <c r="Q62" s="47">
        <f>VLOOKUP($B62,[1]Лист1!$B$5:$G$100,4,0)</f>
        <v>5</v>
      </c>
      <c r="R62" s="47">
        <f>VLOOKUP($B62,[1]Лист1!$B$5:$G$100,5,0)</f>
        <v>0</v>
      </c>
    </row>
    <row r="63" spans="1:21" x14ac:dyDescent="0.25">
      <c r="A63" s="6">
        <v>61</v>
      </c>
      <c r="B63" s="24" t="s">
        <v>252</v>
      </c>
      <c r="C63" s="8"/>
      <c r="D63" s="8">
        <f t="shared" si="1"/>
        <v>2021</v>
      </c>
      <c r="E63" s="24" t="s">
        <v>32</v>
      </c>
      <c r="F63" s="24"/>
      <c r="G63" s="10" t="s">
        <v>15</v>
      </c>
      <c r="H63" s="9">
        <v>43349</v>
      </c>
      <c r="I63" s="11" t="s">
        <v>34</v>
      </c>
      <c r="J63" s="10" t="s">
        <v>266</v>
      </c>
      <c r="K63" s="9"/>
      <c r="L63" s="11"/>
      <c r="M63" s="9"/>
      <c r="N63" s="23" t="str">
        <f t="shared" si="0"/>
        <v/>
      </c>
      <c r="P63" s="23"/>
      <c r="Q63" s="47" t="e">
        <f>VLOOKUP($B63,[1]Лист1!$B$5:$G$100,4,0)</f>
        <v>#N/A</v>
      </c>
      <c r="R63" s="47" t="e">
        <f>VLOOKUP($B63,[1]Лист1!$B$5:$G$100,5,0)</f>
        <v>#N/A</v>
      </c>
      <c r="S63" s="23"/>
      <c r="U63" s="67" t="s">
        <v>461</v>
      </c>
    </row>
    <row r="64" spans="1:21" x14ac:dyDescent="0.25">
      <c r="A64" s="6">
        <v>62</v>
      </c>
      <c r="B64" s="24" t="s">
        <v>255</v>
      </c>
      <c r="C64" s="8" t="s">
        <v>372</v>
      </c>
      <c r="D64" s="8">
        <f t="shared" si="1"/>
        <v>27</v>
      </c>
      <c r="E64" s="24" t="s">
        <v>10</v>
      </c>
      <c r="F64" s="24"/>
      <c r="G64" s="10" t="s">
        <v>18</v>
      </c>
      <c r="H64" s="9">
        <v>43857</v>
      </c>
      <c r="I64" s="8" t="s">
        <v>379</v>
      </c>
      <c r="J64" s="10" t="s">
        <v>18</v>
      </c>
      <c r="K64" s="9">
        <v>43857</v>
      </c>
      <c r="L64" s="8" t="s">
        <v>379</v>
      </c>
      <c r="M64" s="9">
        <f>K64+365*2</f>
        <v>44587</v>
      </c>
      <c r="N64" s="23" t="str">
        <f t="shared" si="0"/>
        <v>дистанции пешеходные</v>
      </c>
      <c r="P64" s="23"/>
      <c r="Q64" s="47">
        <f>VLOOKUP($B64,[1]Лист1!$B$5:$G$100,4,0)</f>
        <v>63</v>
      </c>
      <c r="R64" s="47">
        <f>VLOOKUP($B64,[1]Лист1!$B$5:$G$100,5,0)</f>
        <v>12</v>
      </c>
      <c r="S64" s="23"/>
      <c r="U64" s="64" t="s">
        <v>438</v>
      </c>
    </row>
    <row r="65" spans="1:21" x14ac:dyDescent="0.25">
      <c r="A65" s="6">
        <v>63</v>
      </c>
      <c r="B65" s="24" t="s">
        <v>59</v>
      </c>
      <c r="C65" s="8">
        <v>2002</v>
      </c>
      <c r="D65" s="8">
        <f t="shared" si="1"/>
        <v>19</v>
      </c>
      <c r="E65" s="24" t="s">
        <v>10</v>
      </c>
      <c r="F65" s="24"/>
      <c r="G65" s="10" t="s">
        <v>15</v>
      </c>
      <c r="H65" s="9">
        <v>43349</v>
      </c>
      <c r="I65" s="11" t="s">
        <v>34</v>
      </c>
      <c r="J65" s="10" t="s">
        <v>15</v>
      </c>
      <c r="K65" s="9">
        <v>44080</v>
      </c>
      <c r="L65" s="11" t="s">
        <v>416</v>
      </c>
      <c r="M65" s="9">
        <f>K65+365-1</f>
        <v>44444</v>
      </c>
      <c r="N65" s="23" t="str">
        <f t="shared" si="0"/>
        <v>дистанции пешеходные</v>
      </c>
      <c r="P65" s="23"/>
      <c r="Q65" s="47">
        <f>VLOOKUP($B65,[1]Лист1!$B$5:$G$100,4,0)</f>
        <v>5</v>
      </c>
      <c r="R65" s="47">
        <f>VLOOKUP($B65,[1]Лист1!$B$5:$G$100,5,0)</f>
        <v>0</v>
      </c>
      <c r="S65" s="23"/>
    </row>
    <row r="66" spans="1:21" x14ac:dyDescent="0.25">
      <c r="A66" s="6">
        <v>64</v>
      </c>
      <c r="B66" s="24" t="s">
        <v>60</v>
      </c>
      <c r="C66" s="8"/>
      <c r="D66" s="8">
        <f t="shared" si="1"/>
        <v>2021</v>
      </c>
      <c r="E66" s="24" t="s">
        <v>14</v>
      </c>
      <c r="F66" s="24"/>
      <c r="G66" s="10" t="s">
        <v>15</v>
      </c>
      <c r="H66" s="12">
        <v>42606</v>
      </c>
      <c r="I66" s="11">
        <v>167</v>
      </c>
      <c r="J66" s="10" t="s">
        <v>266</v>
      </c>
      <c r="K66" s="9"/>
      <c r="L66" s="11"/>
      <c r="M66" s="9"/>
      <c r="N66" s="23" t="str">
        <f t="shared" si="0"/>
        <v/>
      </c>
      <c r="P66" s="23"/>
      <c r="Q66" s="47" t="e">
        <f>VLOOKUP($B66,[1]Лист1!$B$5:$G$100,4,0)</f>
        <v>#N/A</v>
      </c>
      <c r="R66" s="47" t="e">
        <f>VLOOKUP($B66,[1]Лист1!$B$5:$G$100,5,0)</f>
        <v>#N/A</v>
      </c>
      <c r="S66" s="23"/>
    </row>
    <row r="67" spans="1:21" x14ac:dyDescent="0.25">
      <c r="A67" s="6">
        <v>65</v>
      </c>
      <c r="B67" s="24" t="s">
        <v>407</v>
      </c>
      <c r="C67" s="8"/>
      <c r="D67" s="8">
        <f t="shared" si="1"/>
        <v>2021</v>
      </c>
      <c r="E67" s="24" t="s">
        <v>32</v>
      </c>
      <c r="F67" s="24"/>
      <c r="G67" s="10" t="s">
        <v>15</v>
      </c>
      <c r="H67" s="12">
        <v>43914</v>
      </c>
      <c r="I67" s="11" t="s">
        <v>408</v>
      </c>
      <c r="J67" s="59" t="s">
        <v>15</v>
      </c>
      <c r="K67" s="58">
        <v>44286</v>
      </c>
      <c r="L67" s="68" t="s">
        <v>415</v>
      </c>
      <c r="M67" s="9">
        <f>K67+365-1</f>
        <v>44650</v>
      </c>
      <c r="N67" s="23" t="str">
        <f t="shared" si="0"/>
        <v>дистанции водные</v>
      </c>
      <c r="P67" s="23"/>
      <c r="S67" s="23"/>
    </row>
    <row r="68" spans="1:21" x14ac:dyDescent="0.25">
      <c r="A68" s="6">
        <v>66</v>
      </c>
      <c r="B68" s="24" t="s">
        <v>383</v>
      </c>
      <c r="C68" s="8"/>
      <c r="D68" s="8">
        <f t="shared" si="1"/>
        <v>2021</v>
      </c>
      <c r="E68" s="24" t="s">
        <v>32</v>
      </c>
      <c r="F68" s="24"/>
      <c r="G68" s="10" t="s">
        <v>15</v>
      </c>
      <c r="H68" s="12">
        <v>43892</v>
      </c>
      <c r="I68" s="11" t="s">
        <v>381</v>
      </c>
      <c r="J68" s="59" t="s">
        <v>266</v>
      </c>
      <c r="K68" s="58"/>
      <c r="L68" s="68"/>
      <c r="M68" s="9"/>
      <c r="N68" s="23" t="str">
        <f t="shared" si="0"/>
        <v/>
      </c>
      <c r="P68" s="23"/>
      <c r="Q68" s="47" t="e">
        <f>VLOOKUP($B68,[1]Лист1!$B$5:$G$100,4,0)</f>
        <v>#N/A</v>
      </c>
      <c r="R68" s="47" t="e">
        <f>VLOOKUP($B68,[1]Лист1!$B$5:$G$100,5,0)</f>
        <v>#N/A</v>
      </c>
      <c r="S68" s="23"/>
      <c r="U68" s="64" t="s">
        <v>438</v>
      </c>
    </row>
    <row r="69" spans="1:21" x14ac:dyDescent="0.25">
      <c r="A69" s="6">
        <v>67</v>
      </c>
      <c r="B69" s="24" t="s">
        <v>61</v>
      </c>
      <c r="C69" s="8"/>
      <c r="D69" s="8">
        <f t="shared" si="1"/>
        <v>2021</v>
      </c>
      <c r="E69" s="24" t="s">
        <v>32</v>
      </c>
      <c r="F69" s="24"/>
      <c r="G69" s="10" t="s">
        <v>8</v>
      </c>
      <c r="H69" s="9">
        <v>43097</v>
      </c>
      <c r="I69" s="11">
        <v>271</v>
      </c>
      <c r="J69" s="10" t="s">
        <v>266</v>
      </c>
      <c r="K69" s="9"/>
      <c r="L69" s="11"/>
      <c r="M69" s="9"/>
      <c r="N69" s="23" t="str">
        <f t="shared" si="0"/>
        <v/>
      </c>
      <c r="P69" s="23"/>
      <c r="Q69" s="47" t="e">
        <f>VLOOKUP($B69,[1]Лист1!$B$5:$G$100,4,0)</f>
        <v>#N/A</v>
      </c>
      <c r="R69" s="47" t="e">
        <f>VLOOKUP($B69,[1]Лист1!$B$5:$G$100,5,0)</f>
        <v>#N/A</v>
      </c>
      <c r="S69" s="23"/>
    </row>
    <row r="70" spans="1:21" x14ac:dyDescent="0.25">
      <c r="A70" s="6">
        <v>68</v>
      </c>
      <c r="B70" s="24" t="s">
        <v>62</v>
      </c>
      <c r="C70" s="8">
        <v>1993</v>
      </c>
      <c r="D70" s="8">
        <f t="shared" ref="D70:D79" si="2">2021-C70</f>
        <v>28</v>
      </c>
      <c r="E70" s="24" t="s">
        <v>10</v>
      </c>
      <c r="F70" s="24"/>
      <c r="G70" s="10" t="s">
        <v>15</v>
      </c>
      <c r="H70" s="9">
        <v>42865</v>
      </c>
      <c r="I70" s="8">
        <v>59</v>
      </c>
      <c r="J70" s="10" t="s">
        <v>15</v>
      </c>
      <c r="K70" s="9">
        <v>44345</v>
      </c>
      <c r="L70" s="11" t="s">
        <v>475</v>
      </c>
      <c r="M70" s="9">
        <f>K70+365-1</f>
        <v>44709</v>
      </c>
      <c r="N70" s="23" t="str">
        <f t="shared" si="0"/>
        <v>дистанции пешеходные</v>
      </c>
      <c r="P70" s="23"/>
      <c r="Q70" s="47" t="e">
        <f>VLOOKUP($B70,[1]Лист1!$B$5:$G$100,4,0)</f>
        <v>#N/A</v>
      </c>
      <c r="R70" s="47" t="e">
        <f>VLOOKUP($B70,[1]Лист1!$B$5:$G$100,5,0)</f>
        <v>#N/A</v>
      </c>
      <c r="S70" s="23"/>
      <c r="U70" s="67" t="s">
        <v>461</v>
      </c>
    </row>
    <row r="71" spans="1:21" x14ac:dyDescent="0.25">
      <c r="A71" s="6">
        <v>69</v>
      </c>
      <c r="B71" s="24" t="s">
        <v>290</v>
      </c>
      <c r="C71" s="8"/>
      <c r="D71" s="8">
        <f t="shared" si="2"/>
        <v>2021</v>
      </c>
      <c r="E71" s="24" t="s">
        <v>289</v>
      </c>
      <c r="F71" s="24"/>
      <c r="G71" s="10" t="s">
        <v>15</v>
      </c>
      <c r="H71" s="9">
        <v>43577</v>
      </c>
      <c r="I71" s="11" t="s">
        <v>301</v>
      </c>
      <c r="J71" s="10" t="s">
        <v>15</v>
      </c>
      <c r="K71" s="12">
        <v>44308</v>
      </c>
      <c r="L71" s="11" t="s">
        <v>365</v>
      </c>
      <c r="M71" s="9">
        <f>K71+365-1</f>
        <v>44672</v>
      </c>
      <c r="N71" s="23" t="str">
        <f t="shared" si="0"/>
        <v>дистанции на средствах передвижения (кони)</v>
      </c>
      <c r="P71" s="23"/>
      <c r="Q71" s="47" t="e">
        <f>VLOOKUP($B71,[1]Лист1!$B$5:$G$100,4,0)</f>
        <v>#N/A</v>
      </c>
      <c r="R71" s="47" t="e">
        <f>VLOOKUP($B71,[1]Лист1!$B$5:$G$100,5,0)</f>
        <v>#N/A</v>
      </c>
      <c r="S71" s="23"/>
    </row>
    <row r="72" spans="1:21" x14ac:dyDescent="0.25">
      <c r="A72" s="6">
        <v>70</v>
      </c>
      <c r="B72" s="24" t="s">
        <v>322</v>
      </c>
      <c r="C72" s="8"/>
      <c r="D72" s="8">
        <f t="shared" si="2"/>
        <v>2021</v>
      </c>
      <c r="E72" s="24" t="s">
        <v>315</v>
      </c>
      <c r="F72" s="24"/>
      <c r="G72" s="10" t="s">
        <v>15</v>
      </c>
      <c r="H72" s="9">
        <v>43577</v>
      </c>
      <c r="I72" s="11" t="s">
        <v>301</v>
      </c>
      <c r="J72" s="10" t="s">
        <v>15</v>
      </c>
      <c r="K72" s="12">
        <v>44308</v>
      </c>
      <c r="L72" s="11" t="s">
        <v>365</v>
      </c>
      <c r="M72" s="9">
        <f>K72+365-1</f>
        <v>44672</v>
      </c>
      <c r="N72" s="23" t="str">
        <f t="shared" si="0"/>
        <v>маршруты</v>
      </c>
      <c r="P72" s="23"/>
      <c r="Q72" s="47" t="e">
        <f>VLOOKUP($B72,[1]Лист1!$B$5:$G$100,4,0)</f>
        <v>#N/A</v>
      </c>
      <c r="R72" s="47" t="e">
        <f>VLOOKUP($B72,[1]Лист1!$B$5:$G$100,5,0)</f>
        <v>#N/A</v>
      </c>
      <c r="S72" s="23"/>
    </row>
    <row r="73" spans="1:21" x14ac:dyDescent="0.25">
      <c r="A73" s="6">
        <v>71</v>
      </c>
      <c r="B73" s="24" t="s">
        <v>63</v>
      </c>
      <c r="C73" s="8"/>
      <c r="D73" s="8">
        <f t="shared" si="2"/>
        <v>2021</v>
      </c>
      <c r="E73" s="24" t="s">
        <v>14</v>
      </c>
      <c r="F73" s="24"/>
      <c r="G73" s="10" t="s">
        <v>15</v>
      </c>
      <c r="H73" s="9">
        <v>42865</v>
      </c>
      <c r="I73" s="8">
        <v>59</v>
      </c>
      <c r="J73" s="10" t="s">
        <v>266</v>
      </c>
      <c r="K73" s="9"/>
      <c r="L73" s="11"/>
      <c r="M73" s="9"/>
      <c r="N73" s="23" t="str">
        <f t="shared" si="0"/>
        <v/>
      </c>
      <c r="Q73" s="47" t="e">
        <f>VLOOKUP($B73,[1]Лист1!$B$5:$G$100,4,0)</f>
        <v>#N/A</v>
      </c>
      <c r="R73" s="47" t="e">
        <f>VLOOKUP($B73,[1]Лист1!$B$5:$G$100,5,0)</f>
        <v>#N/A</v>
      </c>
    </row>
    <row r="74" spans="1:21" x14ac:dyDescent="0.25">
      <c r="A74" s="6">
        <v>72</v>
      </c>
      <c r="B74" s="24" t="s">
        <v>64</v>
      </c>
      <c r="C74" s="8">
        <v>1993</v>
      </c>
      <c r="D74" s="8">
        <f t="shared" si="2"/>
        <v>28</v>
      </c>
      <c r="E74" s="24" t="s">
        <v>7</v>
      </c>
      <c r="F74" s="24"/>
      <c r="G74" s="10" t="s">
        <v>15</v>
      </c>
      <c r="H74" s="9">
        <v>42865</v>
      </c>
      <c r="I74" s="11">
        <v>59</v>
      </c>
      <c r="J74" s="10" t="s">
        <v>15</v>
      </c>
      <c r="K74" s="9">
        <v>44345</v>
      </c>
      <c r="L74" s="11" t="s">
        <v>475</v>
      </c>
      <c r="M74" s="9">
        <f>K74+365-1</f>
        <v>44709</v>
      </c>
      <c r="N74" s="23" t="str">
        <f t="shared" si="0"/>
        <v>дистанции горные</v>
      </c>
      <c r="P74" s="23"/>
      <c r="Q74" s="47" t="e">
        <f>VLOOKUP($B74,[1]Лист1!$B$5:$G$100,4,0)</f>
        <v>#N/A</v>
      </c>
      <c r="R74" s="47" t="e">
        <f>VLOOKUP($B74,[1]Лист1!$B$5:$G$100,5,0)</f>
        <v>#N/A</v>
      </c>
      <c r="S74" s="23"/>
      <c r="U74" s="67" t="s">
        <v>461</v>
      </c>
    </row>
    <row r="75" spans="1:21" x14ac:dyDescent="0.25">
      <c r="A75" s="6">
        <v>73</v>
      </c>
      <c r="B75" s="24" t="s">
        <v>347</v>
      </c>
      <c r="C75" s="8"/>
      <c r="D75" s="8">
        <f t="shared" si="2"/>
        <v>2021</v>
      </c>
      <c r="E75" s="24" t="s">
        <v>315</v>
      </c>
      <c r="F75" s="24"/>
      <c r="G75" s="10" t="s">
        <v>8</v>
      </c>
      <c r="H75" s="9">
        <v>43577</v>
      </c>
      <c r="I75" s="11" t="s">
        <v>301</v>
      </c>
      <c r="J75" s="10" t="s">
        <v>8</v>
      </c>
      <c r="K75" s="12">
        <v>44308</v>
      </c>
      <c r="L75" s="11" t="s">
        <v>365</v>
      </c>
      <c r="M75" s="9">
        <f>K75+365*2-1</f>
        <v>45037</v>
      </c>
      <c r="N75" s="23" t="str">
        <f t="shared" si="0"/>
        <v>маршруты</v>
      </c>
      <c r="P75" s="23"/>
      <c r="Q75" s="47" t="e">
        <f>VLOOKUP($B75,[1]Лист1!$B$5:$G$100,4,0)</f>
        <v>#N/A</v>
      </c>
      <c r="R75" s="47" t="e">
        <f>VLOOKUP($B75,[1]Лист1!$B$5:$G$100,5,0)</f>
        <v>#N/A</v>
      </c>
      <c r="S75" s="23"/>
    </row>
    <row r="76" spans="1:21" x14ac:dyDescent="0.25">
      <c r="A76" s="6">
        <v>74</v>
      </c>
      <c r="B76" s="24" t="s">
        <v>65</v>
      </c>
      <c r="C76" s="8">
        <v>1995</v>
      </c>
      <c r="D76" s="8">
        <f t="shared" si="2"/>
        <v>26</v>
      </c>
      <c r="E76" s="24" t="s">
        <v>10</v>
      </c>
      <c r="F76" s="24"/>
      <c r="G76" s="10" t="s">
        <v>15</v>
      </c>
      <c r="H76" s="9">
        <v>41697</v>
      </c>
      <c r="I76" s="8">
        <v>597</v>
      </c>
      <c r="J76" s="10" t="s">
        <v>15</v>
      </c>
      <c r="K76" s="9">
        <v>44242</v>
      </c>
      <c r="L76" s="11" t="s">
        <v>378</v>
      </c>
      <c r="M76" s="9">
        <f>K76+365-1</f>
        <v>44606</v>
      </c>
      <c r="N76" s="23" t="str">
        <f t="shared" ref="N76:N140" si="3">IF(K76&gt;0,E76,"")</f>
        <v>дистанции пешеходные</v>
      </c>
      <c r="P76" s="23"/>
      <c r="Q76" s="47">
        <f>VLOOKUP($B76,[1]Лист1!$B$5:$G$100,4,0)</f>
        <v>10</v>
      </c>
      <c r="R76" s="47">
        <f>VLOOKUP($B76,[1]Лист1!$B$5:$G$100,5,0)</f>
        <v>0</v>
      </c>
      <c r="S76" s="23"/>
      <c r="U76" s="67" t="s">
        <v>461</v>
      </c>
    </row>
    <row r="77" spans="1:21" x14ac:dyDescent="0.25">
      <c r="A77" s="6">
        <v>75</v>
      </c>
      <c r="B77" s="24" t="s">
        <v>449</v>
      </c>
      <c r="C77" s="8"/>
      <c r="D77" s="8">
        <f t="shared" si="2"/>
        <v>2021</v>
      </c>
      <c r="E77" s="24" t="s">
        <v>315</v>
      </c>
      <c r="F77" s="24"/>
      <c r="G77" s="10" t="s">
        <v>15</v>
      </c>
      <c r="H77" s="9">
        <v>44251</v>
      </c>
      <c r="I77" s="11" t="s">
        <v>446</v>
      </c>
      <c r="J77" s="10" t="s">
        <v>15</v>
      </c>
      <c r="K77" s="9">
        <v>44251</v>
      </c>
      <c r="L77" s="11" t="s">
        <v>446</v>
      </c>
      <c r="M77" s="9">
        <f>K77+365-1</f>
        <v>44615</v>
      </c>
      <c r="N77" s="23" t="str">
        <f t="shared" si="3"/>
        <v>маршруты</v>
      </c>
      <c r="P77" s="23"/>
      <c r="S77" s="23"/>
    </row>
    <row r="78" spans="1:21" x14ac:dyDescent="0.25">
      <c r="A78" s="6">
        <v>76</v>
      </c>
      <c r="B78" s="24" t="s">
        <v>420</v>
      </c>
      <c r="C78" s="8"/>
      <c r="D78" s="8">
        <f t="shared" si="2"/>
        <v>2021</v>
      </c>
      <c r="E78" s="24" t="s">
        <v>418</v>
      </c>
      <c r="F78" s="24"/>
      <c r="G78" s="10" t="s">
        <v>15</v>
      </c>
      <c r="H78" s="9">
        <v>44111</v>
      </c>
      <c r="I78" s="11" t="s">
        <v>419</v>
      </c>
      <c r="J78" s="10" t="s">
        <v>15</v>
      </c>
      <c r="K78" s="9">
        <v>44111</v>
      </c>
      <c r="L78" s="11" t="s">
        <v>419</v>
      </c>
      <c r="M78" s="9">
        <f>K78+365-1</f>
        <v>44475</v>
      </c>
      <c r="N78" s="23" t="str">
        <f t="shared" si="3"/>
        <v>северная ходьба</v>
      </c>
      <c r="P78" s="23"/>
      <c r="S78" s="23"/>
    </row>
    <row r="79" spans="1:21" x14ac:dyDescent="0.25">
      <c r="A79" s="6">
        <v>77</v>
      </c>
      <c r="B79" s="24" t="s">
        <v>247</v>
      </c>
      <c r="C79" s="8"/>
      <c r="D79" s="8">
        <f t="shared" si="2"/>
        <v>2021</v>
      </c>
      <c r="E79" s="24" t="s">
        <v>14</v>
      </c>
      <c r="F79" s="24"/>
      <c r="G79" s="10" t="s">
        <v>15</v>
      </c>
      <c r="H79" s="9">
        <v>43349</v>
      </c>
      <c r="I79" s="11" t="s">
        <v>34</v>
      </c>
      <c r="J79" s="10" t="s">
        <v>266</v>
      </c>
      <c r="K79" s="9"/>
      <c r="L79" s="11"/>
      <c r="M79" s="9"/>
      <c r="N79" s="23" t="str">
        <f t="shared" si="3"/>
        <v/>
      </c>
      <c r="P79" s="23"/>
      <c r="Q79" s="47" t="e">
        <f>VLOOKUP($B79,[1]Лист1!$B$5:$G$100,4,0)</f>
        <v>#N/A</v>
      </c>
      <c r="R79" s="47" t="e">
        <f>VLOOKUP($B79,[1]Лист1!$B$5:$G$100,5,0)</f>
        <v>#N/A</v>
      </c>
      <c r="S79" s="23"/>
    </row>
    <row r="80" spans="1:21" x14ac:dyDescent="0.25">
      <c r="A80" s="6">
        <v>78</v>
      </c>
      <c r="B80" s="24" t="s">
        <v>66</v>
      </c>
      <c r="C80" s="8">
        <v>1989</v>
      </c>
      <c r="D80" s="8">
        <f t="shared" ref="D80:D143" si="4">2021-C80</f>
        <v>32</v>
      </c>
      <c r="E80" s="24" t="s">
        <v>10</v>
      </c>
      <c r="F80" s="24"/>
      <c r="G80" s="10" t="s">
        <v>15</v>
      </c>
      <c r="H80" s="9">
        <v>42865</v>
      </c>
      <c r="I80" s="8">
        <v>59</v>
      </c>
      <c r="J80" s="10" t="s">
        <v>15</v>
      </c>
      <c r="K80" s="9">
        <v>44345</v>
      </c>
      <c r="L80" s="11" t="s">
        <v>475</v>
      </c>
      <c r="M80" s="9">
        <f>K80+365-1</f>
        <v>44709</v>
      </c>
      <c r="N80" s="23" t="str">
        <f t="shared" si="3"/>
        <v>дистанции пешеходные</v>
      </c>
      <c r="P80" s="23"/>
      <c r="Q80" s="47" t="e">
        <f>VLOOKUP($B80,[1]Лист1!$B$5:$G$100,4,0)</f>
        <v>#N/A</v>
      </c>
      <c r="R80" s="47" t="e">
        <f>VLOOKUP($B80,[1]Лист1!$B$5:$G$100,5,0)</f>
        <v>#N/A</v>
      </c>
      <c r="S80" s="23"/>
      <c r="U80" s="67" t="s">
        <v>461</v>
      </c>
    </row>
    <row r="81" spans="1:21" x14ac:dyDescent="0.25">
      <c r="A81" s="6">
        <v>79</v>
      </c>
      <c r="B81" s="24" t="s">
        <v>450</v>
      </c>
      <c r="C81" s="8"/>
      <c r="D81" s="8">
        <f t="shared" si="4"/>
        <v>2021</v>
      </c>
      <c r="E81" s="24" t="s">
        <v>315</v>
      </c>
      <c r="F81" s="24"/>
      <c r="G81" s="10" t="s">
        <v>15</v>
      </c>
      <c r="H81" s="9">
        <v>44251</v>
      </c>
      <c r="I81" s="11" t="s">
        <v>446</v>
      </c>
      <c r="J81" s="10" t="s">
        <v>15</v>
      </c>
      <c r="K81" s="9">
        <v>44251</v>
      </c>
      <c r="L81" s="11" t="s">
        <v>446</v>
      </c>
      <c r="M81" s="9">
        <f>K81+365-1</f>
        <v>44615</v>
      </c>
      <c r="N81" s="23" t="str">
        <f t="shared" si="3"/>
        <v>маршруты</v>
      </c>
      <c r="P81" s="23"/>
      <c r="S81" s="23"/>
    </row>
    <row r="82" spans="1:21" x14ac:dyDescent="0.25">
      <c r="A82" s="6">
        <v>80</v>
      </c>
      <c r="B82" s="24" t="s">
        <v>323</v>
      </c>
      <c r="C82" s="8"/>
      <c r="D82" s="8">
        <f t="shared" si="4"/>
        <v>2021</v>
      </c>
      <c r="E82" s="24" t="s">
        <v>7</v>
      </c>
      <c r="F82" s="24"/>
      <c r="G82" s="10" t="s">
        <v>15</v>
      </c>
      <c r="H82" s="9">
        <v>43577</v>
      </c>
      <c r="I82" s="11" t="s">
        <v>301</v>
      </c>
      <c r="J82" s="10" t="s">
        <v>15</v>
      </c>
      <c r="K82" s="9">
        <v>44308</v>
      </c>
      <c r="L82" s="11" t="s">
        <v>365</v>
      </c>
      <c r="M82" s="9">
        <f>K82+365-1</f>
        <v>44672</v>
      </c>
      <c r="N82" s="23" t="str">
        <f t="shared" si="3"/>
        <v>дистанции горные</v>
      </c>
      <c r="P82" s="23"/>
      <c r="Q82" s="47" t="e">
        <f>VLOOKUP($B82,[1]Лист1!$B$5:$G$100,4,0)</f>
        <v>#N/A</v>
      </c>
      <c r="R82" s="47" t="e">
        <f>VLOOKUP($B82,[1]Лист1!$B$5:$G$100,5,0)</f>
        <v>#N/A</v>
      </c>
      <c r="S82" s="23"/>
      <c r="T82" t="s">
        <v>463</v>
      </c>
      <c r="U82" t="s">
        <v>467</v>
      </c>
    </row>
    <row r="83" spans="1:21" x14ac:dyDescent="0.25">
      <c r="A83" s="6">
        <v>81</v>
      </c>
      <c r="B83" s="43" t="s">
        <v>384</v>
      </c>
      <c r="C83" s="8"/>
      <c r="D83" s="8">
        <f t="shared" si="4"/>
        <v>2021</v>
      </c>
      <c r="E83" s="24" t="s">
        <v>315</v>
      </c>
      <c r="F83" s="24"/>
      <c r="G83" s="10" t="s">
        <v>15</v>
      </c>
      <c r="H83" s="12">
        <v>43892</v>
      </c>
      <c r="I83" s="11" t="s">
        <v>381</v>
      </c>
      <c r="J83" s="10" t="s">
        <v>266</v>
      </c>
      <c r="K83" s="9"/>
      <c r="L83" s="11"/>
      <c r="M83" s="9"/>
      <c r="N83" s="23" t="str">
        <f t="shared" si="3"/>
        <v/>
      </c>
      <c r="P83" s="23"/>
      <c r="Q83" s="47" t="e">
        <f>VLOOKUP($B83,[1]Лист1!$B$5:$G$100,4,0)</f>
        <v>#N/A</v>
      </c>
      <c r="R83" s="47" t="e">
        <f>VLOOKUP($B83,[1]Лист1!$B$5:$G$100,5,0)</f>
        <v>#N/A</v>
      </c>
      <c r="S83" s="23"/>
      <c r="U83" s="64" t="s">
        <v>438</v>
      </c>
    </row>
    <row r="84" spans="1:21" x14ac:dyDescent="0.25">
      <c r="A84" s="6">
        <v>82</v>
      </c>
      <c r="B84" s="24" t="s">
        <v>67</v>
      </c>
      <c r="C84" s="8">
        <v>1997</v>
      </c>
      <c r="D84" s="8">
        <f t="shared" si="4"/>
        <v>24</v>
      </c>
      <c r="E84" s="24" t="s">
        <v>10</v>
      </c>
      <c r="F84" s="24"/>
      <c r="G84" s="10" t="s">
        <v>18</v>
      </c>
      <c r="H84" s="9">
        <v>43914</v>
      </c>
      <c r="I84" s="8" t="s">
        <v>408</v>
      </c>
      <c r="J84" s="10" t="s">
        <v>18</v>
      </c>
      <c r="K84" s="9">
        <v>43914</v>
      </c>
      <c r="L84" s="8" t="s">
        <v>408</v>
      </c>
      <c r="M84" s="9">
        <f>K84+365*2-1</f>
        <v>44643</v>
      </c>
      <c r="N84" s="23" t="str">
        <f t="shared" si="3"/>
        <v>дистанции пешеходные</v>
      </c>
      <c r="P84" s="23"/>
      <c r="Q84" s="47">
        <f>VLOOKUP($B84,[1]Лист1!$B$5:$G$100,4,0)</f>
        <v>35</v>
      </c>
      <c r="R84" s="47">
        <f>VLOOKUP($B84,[1]Лист1!$B$5:$G$100,5,0)</f>
        <v>0</v>
      </c>
      <c r="S84" s="23"/>
    </row>
    <row r="85" spans="1:21" x14ac:dyDescent="0.25">
      <c r="A85" s="6">
        <v>83</v>
      </c>
      <c r="B85" s="24" t="s">
        <v>68</v>
      </c>
      <c r="C85" s="8">
        <v>1989</v>
      </c>
      <c r="D85" s="8">
        <f t="shared" si="4"/>
        <v>32</v>
      </c>
      <c r="E85" s="24" t="s">
        <v>10</v>
      </c>
      <c r="F85" s="24"/>
      <c r="G85" s="10" t="s">
        <v>18</v>
      </c>
      <c r="H85" s="9">
        <v>43244</v>
      </c>
      <c r="I85" s="11">
        <v>117</v>
      </c>
      <c r="J85" s="10" t="s">
        <v>18</v>
      </c>
      <c r="K85" s="9">
        <v>43980</v>
      </c>
      <c r="L85" s="11" t="s">
        <v>287</v>
      </c>
      <c r="M85" s="9">
        <f>K85+365*2-1</f>
        <v>44709</v>
      </c>
      <c r="N85" s="23" t="str">
        <f t="shared" si="3"/>
        <v>дистанции пешеходные</v>
      </c>
      <c r="P85" s="23"/>
      <c r="Q85" s="47">
        <f>VLOOKUP($B85,[1]Лист1!$B$5:$G$100,4,0)</f>
        <v>6</v>
      </c>
      <c r="R85" s="47">
        <f>VLOOKUP($B85,[1]Лист1!$B$5:$G$100,5,0)</f>
        <v>6</v>
      </c>
      <c r="S85" s="23"/>
      <c r="U85" s="67" t="s">
        <v>461</v>
      </c>
    </row>
    <row r="86" spans="1:21" x14ac:dyDescent="0.25">
      <c r="A86" s="6">
        <v>84</v>
      </c>
      <c r="B86" s="43" t="s">
        <v>324</v>
      </c>
      <c r="C86" s="8"/>
      <c r="D86" s="8">
        <f t="shared" si="4"/>
        <v>2021</v>
      </c>
      <c r="E86" s="24" t="s">
        <v>315</v>
      </c>
      <c r="F86" s="24"/>
      <c r="G86" s="10" t="s">
        <v>15</v>
      </c>
      <c r="H86" s="9">
        <v>43577</v>
      </c>
      <c r="I86" s="11" t="s">
        <v>301</v>
      </c>
      <c r="J86" s="10" t="s">
        <v>266</v>
      </c>
      <c r="K86" s="9"/>
      <c r="L86" s="11"/>
      <c r="M86" s="9"/>
      <c r="N86" s="23" t="str">
        <f t="shared" si="3"/>
        <v/>
      </c>
      <c r="P86" s="23"/>
      <c r="Q86" s="47" t="e">
        <f>VLOOKUP($B86,[1]Лист1!$B$5:$G$100,4,0)</f>
        <v>#N/A</v>
      </c>
      <c r="R86" s="47" t="e">
        <f>VLOOKUP($B86,[1]Лист1!$B$5:$G$100,5,0)</f>
        <v>#N/A</v>
      </c>
      <c r="S86" s="23"/>
    </row>
    <row r="87" spans="1:21" x14ac:dyDescent="0.25">
      <c r="A87" s="6">
        <v>85</v>
      </c>
      <c r="B87" s="24" t="s">
        <v>69</v>
      </c>
      <c r="C87" s="8">
        <v>1970</v>
      </c>
      <c r="D87" s="8">
        <f t="shared" si="4"/>
        <v>51</v>
      </c>
      <c r="E87" s="24" t="s">
        <v>32</v>
      </c>
      <c r="F87" s="24"/>
      <c r="G87" s="10" t="s">
        <v>18</v>
      </c>
      <c r="H87" s="9">
        <v>43349</v>
      </c>
      <c r="I87" s="11" t="s">
        <v>34</v>
      </c>
      <c r="J87" s="10" t="s">
        <v>266</v>
      </c>
      <c r="K87" s="9"/>
      <c r="L87" s="11"/>
      <c r="M87" s="9"/>
      <c r="N87" s="23" t="str">
        <f t="shared" si="3"/>
        <v/>
      </c>
      <c r="P87" s="23"/>
      <c r="Q87" s="47">
        <f>VLOOKUP($B87,[1]Лист1!$B$5:$G$100,4,0)</f>
        <v>20</v>
      </c>
      <c r="R87" s="47">
        <f>VLOOKUP($B87,[1]Лист1!$B$5:$G$100,5,0)</f>
        <v>20</v>
      </c>
      <c r="S87" s="23"/>
      <c r="U87" s="67" t="s">
        <v>461</v>
      </c>
    </row>
    <row r="88" spans="1:21" x14ac:dyDescent="0.25">
      <c r="A88" s="6">
        <v>86</v>
      </c>
      <c r="B88" s="43" t="s">
        <v>325</v>
      </c>
      <c r="C88" s="8"/>
      <c r="D88" s="8">
        <f t="shared" si="4"/>
        <v>2021</v>
      </c>
      <c r="E88" s="24" t="s">
        <v>315</v>
      </c>
      <c r="F88" s="24"/>
      <c r="G88" s="10" t="s">
        <v>15</v>
      </c>
      <c r="H88" s="9">
        <v>43577</v>
      </c>
      <c r="I88" s="11" t="s">
        <v>301</v>
      </c>
      <c r="J88" s="10" t="s">
        <v>266</v>
      </c>
      <c r="K88" s="9"/>
      <c r="L88" s="11"/>
      <c r="M88" s="9"/>
      <c r="N88" s="23" t="str">
        <f t="shared" si="3"/>
        <v/>
      </c>
      <c r="P88" s="23"/>
      <c r="Q88" s="47" t="e">
        <f>VLOOKUP($B88,[1]Лист1!$B$5:$G$100,4,0)</f>
        <v>#N/A</v>
      </c>
      <c r="R88" s="47" t="e">
        <f>VLOOKUP($B88,[1]Лист1!$B$5:$G$100,5,0)</f>
        <v>#N/A</v>
      </c>
      <c r="S88" s="23"/>
    </row>
    <row r="89" spans="1:21" x14ac:dyDescent="0.25">
      <c r="A89" s="6">
        <v>87</v>
      </c>
      <c r="B89" s="7" t="s">
        <v>70</v>
      </c>
      <c r="C89" s="8"/>
      <c r="D89" s="8">
        <f t="shared" si="4"/>
        <v>2021</v>
      </c>
      <c r="E89" s="24" t="s">
        <v>7</v>
      </c>
      <c r="F89" s="24"/>
      <c r="G89" s="10" t="s">
        <v>15</v>
      </c>
      <c r="H89" s="12">
        <v>41737</v>
      </c>
      <c r="I89" s="11">
        <v>1150</v>
      </c>
      <c r="J89" s="10" t="s">
        <v>15</v>
      </c>
      <c r="K89" s="9">
        <v>44242</v>
      </c>
      <c r="L89" s="11" t="s">
        <v>378</v>
      </c>
      <c r="M89" s="9">
        <f>K89+365-1</f>
        <v>44606</v>
      </c>
      <c r="N89" s="23" t="str">
        <f t="shared" si="3"/>
        <v>дистанции горные</v>
      </c>
      <c r="P89" s="23"/>
      <c r="Q89" s="47" t="e">
        <f>VLOOKUP($B89,[1]Лист1!$B$5:$G$100,4,0)</f>
        <v>#N/A</v>
      </c>
      <c r="R89" s="47" t="e">
        <f>VLOOKUP($B89,[1]Лист1!$B$5:$G$100,5,0)</f>
        <v>#N/A</v>
      </c>
      <c r="S89" s="23"/>
      <c r="T89" t="s">
        <v>466</v>
      </c>
      <c r="U89" t="s">
        <v>464</v>
      </c>
    </row>
    <row r="90" spans="1:21" x14ac:dyDescent="0.25">
      <c r="A90" s="6">
        <v>88</v>
      </c>
      <c r="B90" s="24" t="s">
        <v>291</v>
      </c>
      <c r="C90" s="8"/>
      <c r="D90" s="8">
        <f t="shared" si="4"/>
        <v>2021</v>
      </c>
      <c r="E90" s="24" t="s">
        <v>289</v>
      </c>
      <c r="F90" s="24"/>
      <c r="G90" s="10" t="s">
        <v>15</v>
      </c>
      <c r="H90" s="9">
        <v>43577</v>
      </c>
      <c r="I90" s="11" t="s">
        <v>301</v>
      </c>
      <c r="J90" s="10" t="s">
        <v>266</v>
      </c>
      <c r="K90" s="9"/>
      <c r="L90" s="11"/>
      <c r="M90" s="9"/>
      <c r="N90" s="23" t="str">
        <f t="shared" si="3"/>
        <v/>
      </c>
      <c r="P90" s="23"/>
      <c r="Q90" s="47" t="e">
        <f>VLOOKUP($B90,[1]Лист1!$B$5:$G$100,4,0)</f>
        <v>#N/A</v>
      </c>
      <c r="R90" s="47" t="e">
        <f>VLOOKUP($B90,[1]Лист1!$B$5:$G$100,5,0)</f>
        <v>#N/A</v>
      </c>
      <c r="S90" s="23"/>
    </row>
    <row r="91" spans="1:21" x14ac:dyDescent="0.25">
      <c r="A91" s="6">
        <v>89</v>
      </c>
      <c r="B91" s="24" t="s">
        <v>421</v>
      </c>
      <c r="C91" s="8"/>
      <c r="D91" s="8">
        <f t="shared" si="4"/>
        <v>2021</v>
      </c>
      <c r="E91" s="24" t="s">
        <v>315</v>
      </c>
      <c r="F91" s="24"/>
      <c r="G91" s="10" t="s">
        <v>15</v>
      </c>
      <c r="H91" s="9">
        <v>44132</v>
      </c>
      <c r="I91" s="11" t="s">
        <v>422</v>
      </c>
      <c r="J91" s="10" t="s">
        <v>15</v>
      </c>
      <c r="K91" s="9">
        <v>44132</v>
      </c>
      <c r="L91" s="11" t="s">
        <v>422</v>
      </c>
      <c r="M91" s="9">
        <f>K91+365-1</f>
        <v>44496</v>
      </c>
      <c r="N91" s="23" t="str">
        <f t="shared" si="3"/>
        <v>маршруты</v>
      </c>
      <c r="P91" s="23"/>
      <c r="S91" s="23"/>
    </row>
    <row r="92" spans="1:21" x14ac:dyDescent="0.25">
      <c r="A92" s="6">
        <v>90</v>
      </c>
      <c r="B92" s="7" t="s">
        <v>277</v>
      </c>
      <c r="C92" s="8"/>
      <c r="D92" s="8">
        <f t="shared" si="4"/>
        <v>2021</v>
      </c>
      <c r="E92" s="24" t="s">
        <v>10</v>
      </c>
      <c r="F92" s="24"/>
      <c r="G92" s="10" t="s">
        <v>15</v>
      </c>
      <c r="H92" s="9">
        <v>43531</v>
      </c>
      <c r="I92" s="11" t="s">
        <v>283</v>
      </c>
      <c r="J92" s="10" t="s">
        <v>266</v>
      </c>
      <c r="K92" s="9"/>
      <c r="L92" s="11"/>
      <c r="M92" s="9"/>
      <c r="N92" s="23" t="str">
        <f t="shared" si="3"/>
        <v/>
      </c>
      <c r="P92" s="23"/>
      <c r="Q92" s="47" t="e">
        <f>VLOOKUP($B92,[1]Лист1!$B$5:$G$100,4,0)</f>
        <v>#N/A</v>
      </c>
      <c r="R92" s="47" t="e">
        <f>VLOOKUP($B92,[1]Лист1!$B$5:$G$100,5,0)</f>
        <v>#N/A</v>
      </c>
      <c r="S92" s="23"/>
      <c r="T92" s="23" t="s">
        <v>428</v>
      </c>
    </row>
    <row r="93" spans="1:21" x14ac:dyDescent="0.25">
      <c r="A93" s="6">
        <v>91</v>
      </c>
      <c r="B93" s="7" t="s">
        <v>71</v>
      </c>
      <c r="C93" s="8">
        <v>1985</v>
      </c>
      <c r="D93" s="8">
        <f t="shared" si="4"/>
        <v>36</v>
      </c>
      <c r="E93" s="24" t="s">
        <v>10</v>
      </c>
      <c r="F93" s="24"/>
      <c r="G93" s="10" t="s">
        <v>18</v>
      </c>
      <c r="H93" s="9">
        <v>43349</v>
      </c>
      <c r="I93" s="11" t="s">
        <v>34</v>
      </c>
      <c r="J93" s="10" t="s">
        <v>18</v>
      </c>
      <c r="K93" s="9">
        <v>44080</v>
      </c>
      <c r="L93" s="11" t="s">
        <v>34</v>
      </c>
      <c r="M93" s="9">
        <f>K93+365*2-1</f>
        <v>44809</v>
      </c>
      <c r="N93" s="23" t="str">
        <f t="shared" si="3"/>
        <v>дистанции пешеходные</v>
      </c>
      <c r="P93" s="23"/>
      <c r="Q93" s="47">
        <f>VLOOKUP($B93,[1]Лист1!$B$5:$G$100,4,0)</f>
        <v>12</v>
      </c>
      <c r="R93" s="47">
        <f>VLOOKUP($B93,[1]Лист1!$B$5:$G$100,5,0)</f>
        <v>12</v>
      </c>
      <c r="S93" s="23"/>
      <c r="U93" s="67" t="s">
        <v>461</v>
      </c>
    </row>
    <row r="94" spans="1:21" x14ac:dyDescent="0.25">
      <c r="A94" s="6">
        <v>92</v>
      </c>
      <c r="B94" s="13" t="s">
        <v>72</v>
      </c>
      <c r="C94" s="8"/>
      <c r="D94" s="8">
        <f t="shared" si="4"/>
        <v>2021</v>
      </c>
      <c r="E94" s="24" t="s">
        <v>315</v>
      </c>
      <c r="F94" s="24" t="s">
        <v>361</v>
      </c>
      <c r="G94" s="10" t="s">
        <v>73</v>
      </c>
      <c r="H94" s="9">
        <v>42093</v>
      </c>
      <c r="I94" s="68" t="s">
        <v>74</v>
      </c>
      <c r="J94" s="10" t="s">
        <v>73</v>
      </c>
      <c r="K94" s="9">
        <v>43454</v>
      </c>
      <c r="L94" s="11"/>
      <c r="M94" s="9">
        <f>K94+365*4</f>
        <v>44914</v>
      </c>
      <c r="N94" s="23" t="str">
        <f t="shared" si="3"/>
        <v>маршруты</v>
      </c>
      <c r="P94" s="23"/>
      <c r="Q94" s="47" t="e">
        <f>VLOOKUP($B94,[1]Лист1!$B$5:$G$100,4,0)</f>
        <v>#N/A</v>
      </c>
      <c r="R94" s="47" t="e">
        <f>VLOOKUP($B94,[1]Лист1!$B$5:$G$100,5,0)</f>
        <v>#N/A</v>
      </c>
      <c r="S94" s="23"/>
    </row>
    <row r="95" spans="1:21" x14ac:dyDescent="0.25">
      <c r="A95" s="6">
        <v>93</v>
      </c>
      <c r="B95" s="13" t="s">
        <v>72</v>
      </c>
      <c r="C95" s="8"/>
      <c r="D95" s="8">
        <f t="shared" si="4"/>
        <v>2021</v>
      </c>
      <c r="E95" s="24" t="s">
        <v>7</v>
      </c>
      <c r="F95" s="24" t="s">
        <v>356</v>
      </c>
      <c r="G95" s="10" t="s">
        <v>73</v>
      </c>
      <c r="H95" s="9">
        <v>42093</v>
      </c>
      <c r="I95" s="68" t="s">
        <v>74</v>
      </c>
      <c r="J95" s="10" t="s">
        <v>73</v>
      </c>
      <c r="K95" s="9">
        <v>43584</v>
      </c>
      <c r="L95" s="11" t="s">
        <v>350</v>
      </c>
      <c r="M95" s="9">
        <f>K95+365*4</f>
        <v>45044</v>
      </c>
      <c r="N95" s="23" t="str">
        <f t="shared" si="3"/>
        <v>дистанции горные</v>
      </c>
      <c r="P95" s="23"/>
      <c r="Q95" s="47" t="e">
        <f>VLOOKUP($B95,[1]Лист1!$B$5:$G$100,4,0)</f>
        <v>#N/A</v>
      </c>
      <c r="R95" s="47" t="e">
        <f>VLOOKUP($B95,[1]Лист1!$B$5:$G$100,5,0)</f>
        <v>#N/A</v>
      </c>
      <c r="S95" s="23"/>
      <c r="T95" t="s">
        <v>466</v>
      </c>
      <c r="U95" t="s">
        <v>464</v>
      </c>
    </row>
    <row r="96" spans="1:21" x14ac:dyDescent="0.25">
      <c r="A96" s="6">
        <v>94</v>
      </c>
      <c r="B96" s="24" t="s">
        <v>75</v>
      </c>
      <c r="C96" s="8">
        <v>1994</v>
      </c>
      <c r="D96" s="8">
        <f t="shared" si="4"/>
        <v>27</v>
      </c>
      <c r="E96" s="24" t="s">
        <v>10</v>
      </c>
      <c r="F96" s="24"/>
      <c r="G96" s="10" t="s">
        <v>15</v>
      </c>
      <c r="H96" s="9">
        <v>42606</v>
      </c>
      <c r="I96" s="10">
        <v>167</v>
      </c>
      <c r="J96" s="10" t="s">
        <v>266</v>
      </c>
      <c r="K96" s="9"/>
      <c r="L96" s="11"/>
      <c r="M96" s="9"/>
      <c r="N96" s="23" t="str">
        <f t="shared" si="3"/>
        <v/>
      </c>
      <c r="P96" s="23"/>
      <c r="Q96" s="47" t="e">
        <f>VLOOKUP($B96,[1]Лист1!$B$5:$G$100,4,0)</f>
        <v>#N/A</v>
      </c>
      <c r="R96" s="47" t="e">
        <f>VLOOKUP($B96,[1]Лист1!$B$5:$G$100,5,0)</f>
        <v>#N/A</v>
      </c>
      <c r="S96" s="23"/>
    </row>
    <row r="97" spans="1:21" x14ac:dyDescent="0.25">
      <c r="A97" s="6">
        <v>95</v>
      </c>
      <c r="B97" s="13" t="s">
        <v>76</v>
      </c>
      <c r="C97" s="8">
        <v>1961</v>
      </c>
      <c r="D97" s="8">
        <f t="shared" si="4"/>
        <v>60</v>
      </c>
      <c r="E97" s="24" t="s">
        <v>10</v>
      </c>
      <c r="F97" s="24" t="s">
        <v>355</v>
      </c>
      <c r="G97" s="10" t="s">
        <v>73</v>
      </c>
      <c r="H97" s="9">
        <v>41704</v>
      </c>
      <c r="I97" s="11" t="s">
        <v>264</v>
      </c>
      <c r="J97" s="10" t="s">
        <v>73</v>
      </c>
      <c r="K97" s="9">
        <v>43451</v>
      </c>
      <c r="L97" s="11" t="s">
        <v>267</v>
      </c>
      <c r="M97" s="9">
        <f>K97+365*4</f>
        <v>44911</v>
      </c>
      <c r="N97" s="23" t="str">
        <f t="shared" si="3"/>
        <v>дистанции пешеходные</v>
      </c>
      <c r="P97" s="23"/>
      <c r="Q97" s="47">
        <f>VLOOKUP($B97,[1]Лист1!$B$5:$G$100,4,0)</f>
        <v>0</v>
      </c>
      <c r="R97" s="47">
        <f>VLOOKUP($B97,[1]Лист1!$B$5:$G$100,5,0)</f>
        <v>40</v>
      </c>
      <c r="S97" s="23"/>
      <c r="U97" s="67" t="s">
        <v>461</v>
      </c>
    </row>
    <row r="98" spans="1:21" x14ac:dyDescent="0.25">
      <c r="A98" s="6">
        <v>96</v>
      </c>
      <c r="B98" s="13" t="s">
        <v>278</v>
      </c>
      <c r="C98" s="8"/>
      <c r="D98" s="8">
        <f t="shared" si="4"/>
        <v>2021</v>
      </c>
      <c r="E98" s="24" t="s">
        <v>10</v>
      </c>
      <c r="F98" s="24"/>
      <c r="G98" s="10" t="s">
        <v>15</v>
      </c>
      <c r="H98" s="9">
        <v>43531</v>
      </c>
      <c r="I98" s="11" t="s">
        <v>283</v>
      </c>
      <c r="J98" s="10" t="s">
        <v>266</v>
      </c>
      <c r="K98" s="9"/>
      <c r="L98" s="11"/>
      <c r="M98" s="9"/>
      <c r="N98" s="23" t="str">
        <f t="shared" si="3"/>
        <v/>
      </c>
      <c r="P98" s="23"/>
      <c r="Q98" s="47" t="e">
        <f>VLOOKUP($B98,[1]Лист1!$B$5:$G$100,4,0)</f>
        <v>#N/A</v>
      </c>
      <c r="R98" s="47" t="e">
        <f>VLOOKUP($B98,[1]Лист1!$B$5:$G$100,5,0)</f>
        <v>#N/A</v>
      </c>
      <c r="S98" s="23"/>
      <c r="T98" s="23" t="s">
        <v>428</v>
      </c>
    </row>
    <row r="99" spans="1:21" x14ac:dyDescent="0.25">
      <c r="A99" s="6">
        <v>97</v>
      </c>
      <c r="B99" s="13" t="s">
        <v>270</v>
      </c>
      <c r="C99" s="8"/>
      <c r="D99" s="8">
        <f t="shared" si="4"/>
        <v>2021</v>
      </c>
      <c r="E99" s="24" t="s">
        <v>218</v>
      </c>
      <c r="F99" s="24"/>
      <c r="G99" s="10" t="s">
        <v>8</v>
      </c>
      <c r="H99" s="9">
        <v>41019</v>
      </c>
      <c r="I99" s="11">
        <v>1308</v>
      </c>
      <c r="J99" s="10" t="s">
        <v>266</v>
      </c>
      <c r="K99" s="9"/>
      <c r="L99" s="11"/>
      <c r="M99" s="9"/>
      <c r="N99" s="23" t="str">
        <f t="shared" si="3"/>
        <v/>
      </c>
      <c r="P99" s="23"/>
      <c r="Q99" s="47" t="e">
        <f>VLOOKUP($B99,[1]Лист1!$B$5:$G$100,4,0)</f>
        <v>#N/A</v>
      </c>
      <c r="R99" s="47" t="e">
        <f>VLOOKUP($B99,[1]Лист1!$B$5:$G$100,5,0)</f>
        <v>#N/A</v>
      </c>
      <c r="S99" s="23"/>
    </row>
    <row r="100" spans="1:21" x14ac:dyDescent="0.25">
      <c r="A100" s="6">
        <v>98</v>
      </c>
      <c r="B100" s="43" t="s">
        <v>326</v>
      </c>
      <c r="C100" s="8"/>
      <c r="D100" s="8">
        <f t="shared" si="4"/>
        <v>2021</v>
      </c>
      <c r="E100" s="24" t="s">
        <v>315</v>
      </c>
      <c r="F100" s="24"/>
      <c r="G100" s="10" t="s">
        <v>15</v>
      </c>
      <c r="H100" s="9">
        <v>43577</v>
      </c>
      <c r="I100" s="11" t="s">
        <v>301</v>
      </c>
      <c r="J100" s="10" t="s">
        <v>266</v>
      </c>
      <c r="K100" s="9"/>
      <c r="L100" s="11"/>
      <c r="M100" s="9"/>
      <c r="N100" s="23" t="str">
        <f t="shared" si="3"/>
        <v/>
      </c>
      <c r="P100" s="23"/>
      <c r="Q100" s="47" t="e">
        <f>VLOOKUP($B100,[1]Лист1!$B$5:$G$100,4,0)</f>
        <v>#N/A</v>
      </c>
      <c r="R100" s="47" t="e">
        <f>VLOOKUP($B100,[1]Лист1!$B$5:$G$100,5,0)</f>
        <v>#N/A</v>
      </c>
      <c r="S100" s="23"/>
    </row>
    <row r="101" spans="1:21" x14ac:dyDescent="0.25">
      <c r="A101" s="6">
        <v>99</v>
      </c>
      <c r="B101" s="7" t="s">
        <v>78</v>
      </c>
      <c r="C101" s="8"/>
      <c r="D101" s="8">
        <f t="shared" si="4"/>
        <v>2021</v>
      </c>
      <c r="E101" s="24" t="s">
        <v>7</v>
      </c>
      <c r="F101" s="24"/>
      <c r="G101" s="10" t="s">
        <v>8</v>
      </c>
      <c r="H101" s="12">
        <v>41737</v>
      </c>
      <c r="I101" s="11">
        <v>1150</v>
      </c>
      <c r="J101" s="10" t="s">
        <v>8</v>
      </c>
      <c r="K101" s="9">
        <v>44242</v>
      </c>
      <c r="L101" s="11" t="s">
        <v>25</v>
      </c>
      <c r="M101" s="9">
        <f>K101+365*2-1</f>
        <v>44971</v>
      </c>
      <c r="N101" s="23" t="str">
        <f t="shared" si="3"/>
        <v>дистанции горные</v>
      </c>
      <c r="P101" s="23"/>
      <c r="Q101" s="47" t="e">
        <f>VLOOKUP($B101,[1]Лист1!$B$5:$G$100,4,0)</f>
        <v>#N/A</v>
      </c>
      <c r="R101" s="47" t="e">
        <f>VLOOKUP($B101,[1]Лист1!$B$5:$G$100,5,0)</f>
        <v>#N/A</v>
      </c>
      <c r="S101" s="23"/>
      <c r="T101" t="s">
        <v>466</v>
      </c>
      <c r="U101" t="s">
        <v>464</v>
      </c>
    </row>
    <row r="102" spans="1:21" x14ac:dyDescent="0.25">
      <c r="A102" s="6">
        <v>100</v>
      </c>
      <c r="B102" s="24" t="s">
        <v>251</v>
      </c>
      <c r="C102" s="8"/>
      <c r="D102" s="8">
        <f t="shared" si="4"/>
        <v>2021</v>
      </c>
      <c r="E102" s="24" t="s">
        <v>14</v>
      </c>
      <c r="F102" s="24"/>
      <c r="G102" s="10" t="s">
        <v>15</v>
      </c>
      <c r="H102" s="9">
        <v>43349</v>
      </c>
      <c r="I102" s="11" t="s">
        <v>34</v>
      </c>
      <c r="J102" s="10" t="s">
        <v>266</v>
      </c>
      <c r="K102" s="9"/>
      <c r="L102" s="11"/>
      <c r="M102" s="9"/>
      <c r="N102" s="23" t="str">
        <f t="shared" si="3"/>
        <v/>
      </c>
      <c r="P102" s="23"/>
      <c r="Q102" s="47" t="e">
        <f>VLOOKUP($B102,[1]Лист1!$B$5:$G$100,4,0)</f>
        <v>#N/A</v>
      </c>
      <c r="R102" s="47" t="e">
        <f>VLOOKUP($B102,[1]Лист1!$B$5:$G$100,5,0)</f>
        <v>#N/A</v>
      </c>
      <c r="S102" s="23"/>
    </row>
    <row r="103" spans="1:21" x14ac:dyDescent="0.25">
      <c r="A103" s="6">
        <v>101</v>
      </c>
      <c r="B103" s="7" t="s">
        <v>79</v>
      </c>
      <c r="C103" s="8"/>
      <c r="D103" s="8">
        <f t="shared" si="4"/>
        <v>2021</v>
      </c>
      <c r="E103" s="24" t="s">
        <v>14</v>
      </c>
      <c r="F103" s="24"/>
      <c r="G103" s="10" t="s">
        <v>15</v>
      </c>
      <c r="H103" s="12">
        <v>41975</v>
      </c>
      <c r="I103" s="11">
        <v>3670</v>
      </c>
      <c r="J103" s="10" t="s">
        <v>266</v>
      </c>
      <c r="K103" s="9"/>
      <c r="L103" s="11"/>
      <c r="M103" s="9"/>
      <c r="N103" s="23" t="str">
        <f t="shared" si="3"/>
        <v/>
      </c>
      <c r="P103" s="23"/>
      <c r="Q103" s="47" t="e">
        <f>VLOOKUP($B103,[1]Лист1!$B$5:$G$100,4,0)</f>
        <v>#N/A</v>
      </c>
      <c r="R103" s="47" t="e">
        <f>VLOOKUP($B103,[1]Лист1!$B$5:$G$100,5,0)</f>
        <v>#N/A</v>
      </c>
      <c r="S103" s="23"/>
    </row>
    <row r="104" spans="1:21" x14ac:dyDescent="0.25">
      <c r="A104" s="6">
        <v>102</v>
      </c>
      <c r="B104" s="7" t="s">
        <v>385</v>
      </c>
      <c r="C104" s="8"/>
      <c r="D104" s="8">
        <f t="shared" si="4"/>
        <v>2021</v>
      </c>
      <c r="E104" s="24" t="s">
        <v>10</v>
      </c>
      <c r="F104" s="24"/>
      <c r="G104" s="10" t="s">
        <v>15</v>
      </c>
      <c r="H104" s="12">
        <v>43892</v>
      </c>
      <c r="I104" s="11" t="s">
        <v>381</v>
      </c>
      <c r="J104" s="10" t="s">
        <v>15</v>
      </c>
      <c r="K104" s="9">
        <v>44286</v>
      </c>
      <c r="L104" s="11" t="s">
        <v>415</v>
      </c>
      <c r="M104" s="9">
        <f>K104+365-1</f>
        <v>44650</v>
      </c>
      <c r="N104" s="23" t="str">
        <f t="shared" si="3"/>
        <v>дистанции пешеходные</v>
      </c>
      <c r="P104" s="23"/>
      <c r="Q104" s="47" t="e">
        <f>VLOOKUP($B104,[1]Лист1!$B$5:$G$100,4,0)</f>
        <v>#N/A</v>
      </c>
      <c r="R104" s="47" t="e">
        <f>VLOOKUP($B104,[1]Лист1!$B$5:$G$100,5,0)</f>
        <v>#N/A</v>
      </c>
      <c r="S104" s="23"/>
      <c r="T104" s="23" t="s">
        <v>428</v>
      </c>
      <c r="U104" s="64" t="s">
        <v>438</v>
      </c>
    </row>
    <row r="105" spans="1:21" x14ac:dyDescent="0.25">
      <c r="A105" s="6">
        <v>103</v>
      </c>
      <c r="B105" s="7" t="s">
        <v>80</v>
      </c>
      <c r="C105" s="8"/>
      <c r="D105" s="8">
        <f t="shared" si="4"/>
        <v>2021</v>
      </c>
      <c r="E105" s="24" t="s">
        <v>7</v>
      </c>
      <c r="F105" s="24"/>
      <c r="G105" s="10" t="s">
        <v>8</v>
      </c>
      <c r="H105" s="11">
        <v>1990</v>
      </c>
      <c r="I105" s="11"/>
      <c r="J105" s="10" t="s">
        <v>8</v>
      </c>
      <c r="K105" s="9">
        <v>44242</v>
      </c>
      <c r="L105" s="11" t="s">
        <v>25</v>
      </c>
      <c r="M105" s="9">
        <f>K105+365*2-1</f>
        <v>44971</v>
      </c>
      <c r="N105" s="23" t="str">
        <f t="shared" si="3"/>
        <v>дистанции горные</v>
      </c>
      <c r="P105" s="23"/>
      <c r="Q105" s="47" t="e">
        <f>VLOOKUP($B105,[1]Лист1!$B$5:$G$100,4,0)</f>
        <v>#N/A</v>
      </c>
      <c r="R105" s="47" t="e">
        <f>VLOOKUP($B105,[1]Лист1!$B$5:$G$100,5,0)</f>
        <v>#N/A</v>
      </c>
      <c r="S105" s="23"/>
      <c r="T105" t="s">
        <v>466</v>
      </c>
      <c r="U105" t="s">
        <v>469</v>
      </c>
    </row>
    <row r="106" spans="1:21" x14ac:dyDescent="0.25">
      <c r="A106" s="6">
        <v>104</v>
      </c>
      <c r="B106" s="24" t="s">
        <v>81</v>
      </c>
      <c r="C106" s="8"/>
      <c r="D106" s="8">
        <f t="shared" si="4"/>
        <v>2021</v>
      </c>
      <c r="E106" s="24" t="s">
        <v>32</v>
      </c>
      <c r="F106" s="24" t="s">
        <v>354</v>
      </c>
      <c r="G106" s="10" t="s">
        <v>73</v>
      </c>
      <c r="H106" s="9">
        <v>43000</v>
      </c>
      <c r="I106" s="11" t="s">
        <v>359</v>
      </c>
      <c r="J106" s="10" t="s">
        <v>73</v>
      </c>
      <c r="K106" s="9">
        <v>43000</v>
      </c>
      <c r="L106" s="11" t="s">
        <v>359</v>
      </c>
      <c r="M106" s="9">
        <f>K106+365*4</f>
        <v>44460</v>
      </c>
      <c r="N106" s="23" t="str">
        <f t="shared" si="3"/>
        <v>дистанции водные</v>
      </c>
      <c r="P106" s="23"/>
      <c r="Q106" s="47" t="e">
        <f>VLOOKUP($B106,[1]Лист1!$B$5:$G$100,4,0)</f>
        <v>#N/A</v>
      </c>
      <c r="R106" s="47" t="e">
        <f>VLOOKUP($B106,[1]Лист1!$B$5:$G$100,5,0)</f>
        <v>#N/A</v>
      </c>
      <c r="S106" s="23"/>
    </row>
    <row r="107" spans="1:21" x14ac:dyDescent="0.25">
      <c r="A107" s="6">
        <v>105</v>
      </c>
      <c r="B107" s="43" t="s">
        <v>327</v>
      </c>
      <c r="C107" s="8"/>
      <c r="D107" s="8">
        <f t="shared" si="4"/>
        <v>2021</v>
      </c>
      <c r="E107" s="24" t="s">
        <v>315</v>
      </c>
      <c r="F107" s="24"/>
      <c r="G107" s="10" t="s">
        <v>15</v>
      </c>
      <c r="H107" s="9">
        <v>43577</v>
      </c>
      <c r="I107" s="11" t="s">
        <v>301</v>
      </c>
      <c r="J107" s="10" t="s">
        <v>18</v>
      </c>
      <c r="K107" s="9">
        <v>44251</v>
      </c>
      <c r="L107" s="11" t="s">
        <v>446</v>
      </c>
      <c r="M107" s="9">
        <f>K107+365*2-1</f>
        <v>44980</v>
      </c>
      <c r="N107" s="23" t="str">
        <f t="shared" si="3"/>
        <v>маршруты</v>
      </c>
      <c r="P107" s="23"/>
      <c r="Q107" s="47" t="e">
        <f>VLOOKUP($B107,[1]Лист1!$B$5:$G$100,4,0)</f>
        <v>#N/A</v>
      </c>
      <c r="R107" s="47" t="e">
        <f>VLOOKUP($B107,[1]Лист1!$B$5:$G$100,5,0)</f>
        <v>#N/A</v>
      </c>
      <c r="S107" s="23"/>
    </row>
    <row r="108" spans="1:21" x14ac:dyDescent="0.25">
      <c r="A108" s="6">
        <v>106</v>
      </c>
      <c r="B108" s="7" t="s">
        <v>82</v>
      </c>
      <c r="C108" s="8"/>
      <c r="D108" s="8">
        <f t="shared" si="4"/>
        <v>2021</v>
      </c>
      <c r="E108" s="24" t="s">
        <v>7</v>
      </c>
      <c r="F108" s="24"/>
      <c r="G108" s="10" t="s">
        <v>8</v>
      </c>
      <c r="H108" s="12">
        <v>41043</v>
      </c>
      <c r="I108" s="11">
        <v>1500</v>
      </c>
      <c r="J108" s="10" t="s">
        <v>8</v>
      </c>
      <c r="K108" s="9">
        <v>44242</v>
      </c>
      <c r="L108" s="11" t="s">
        <v>25</v>
      </c>
      <c r="M108" s="9">
        <f>K108+365*2-1</f>
        <v>44971</v>
      </c>
      <c r="N108" s="23" t="str">
        <f t="shared" si="3"/>
        <v>дистанции горные</v>
      </c>
      <c r="P108" s="23"/>
      <c r="Q108" s="47" t="e">
        <f>VLOOKUP($B108,[1]Лист1!$B$5:$G$100,4,0)</f>
        <v>#N/A</v>
      </c>
      <c r="R108" s="47" t="e">
        <f>VLOOKUP($B108,[1]Лист1!$B$5:$G$100,5,0)</f>
        <v>#N/A</v>
      </c>
      <c r="S108" s="23"/>
      <c r="T108" t="s">
        <v>466</v>
      </c>
      <c r="U108" t="s">
        <v>464</v>
      </c>
    </row>
    <row r="109" spans="1:21" x14ac:dyDescent="0.25">
      <c r="A109" s="6">
        <v>107</v>
      </c>
      <c r="B109" s="7" t="s">
        <v>386</v>
      </c>
      <c r="C109" s="8"/>
      <c r="D109" s="8">
        <f t="shared" si="4"/>
        <v>2021</v>
      </c>
      <c r="E109" s="24" t="s">
        <v>315</v>
      </c>
      <c r="F109" s="24"/>
      <c r="G109" s="10" t="s">
        <v>15</v>
      </c>
      <c r="H109" s="12">
        <v>43892</v>
      </c>
      <c r="I109" s="11" t="s">
        <v>381</v>
      </c>
      <c r="J109" s="10" t="s">
        <v>15</v>
      </c>
      <c r="K109" s="9">
        <v>44286</v>
      </c>
      <c r="L109" s="11" t="s">
        <v>415</v>
      </c>
      <c r="M109" s="9">
        <f>K109+365-1</f>
        <v>44650</v>
      </c>
      <c r="N109" s="23" t="str">
        <f t="shared" si="3"/>
        <v>маршруты</v>
      </c>
      <c r="P109" s="23"/>
      <c r="Q109" s="47" t="e">
        <f>VLOOKUP($B109,[1]Лист1!$B$5:$G$100,4,0)</f>
        <v>#N/A</v>
      </c>
      <c r="R109" s="47" t="e">
        <f>VLOOKUP($B109,[1]Лист1!$B$5:$G$100,5,0)</f>
        <v>#N/A</v>
      </c>
      <c r="S109" s="23"/>
      <c r="U109" s="64" t="s">
        <v>438</v>
      </c>
    </row>
    <row r="110" spans="1:21" x14ac:dyDescent="0.25">
      <c r="A110" s="6">
        <v>108</v>
      </c>
      <c r="B110" s="7" t="s">
        <v>83</v>
      </c>
      <c r="C110" s="8"/>
      <c r="D110" s="8">
        <f t="shared" si="4"/>
        <v>2021</v>
      </c>
      <c r="E110" s="24" t="s">
        <v>14</v>
      </c>
      <c r="F110" s="24"/>
      <c r="G110" s="10" t="s">
        <v>15</v>
      </c>
      <c r="H110" s="12">
        <v>42825</v>
      </c>
      <c r="I110" s="11">
        <v>39</v>
      </c>
      <c r="J110" s="10" t="s">
        <v>266</v>
      </c>
      <c r="K110" s="9"/>
      <c r="L110" s="11"/>
      <c r="M110" s="9"/>
      <c r="N110" s="23" t="str">
        <f t="shared" si="3"/>
        <v/>
      </c>
      <c r="Q110" s="47" t="e">
        <f>VLOOKUP($B110,[1]Лист1!$B$5:$G$100,4,0)</f>
        <v>#N/A</v>
      </c>
      <c r="R110" s="47" t="e">
        <f>VLOOKUP($B110,[1]Лист1!$B$5:$G$100,5,0)</f>
        <v>#N/A</v>
      </c>
    </row>
    <row r="111" spans="1:21" x14ac:dyDescent="0.25">
      <c r="A111" s="6">
        <v>109</v>
      </c>
      <c r="B111" s="7" t="s">
        <v>84</v>
      </c>
      <c r="C111" s="8">
        <v>1987</v>
      </c>
      <c r="D111" s="8">
        <f t="shared" si="4"/>
        <v>34</v>
      </c>
      <c r="E111" s="24" t="s">
        <v>10</v>
      </c>
      <c r="F111" s="24"/>
      <c r="G111" s="10" t="s">
        <v>15</v>
      </c>
      <c r="H111" s="9">
        <v>41697</v>
      </c>
      <c r="I111" s="8">
        <v>597</v>
      </c>
      <c r="J111" s="10" t="s">
        <v>15</v>
      </c>
      <c r="K111" s="9">
        <v>44242</v>
      </c>
      <c r="L111" s="11" t="s">
        <v>378</v>
      </c>
      <c r="M111" s="9">
        <f>K111+365-1</f>
        <v>44606</v>
      </c>
      <c r="N111" s="23" t="str">
        <f t="shared" si="3"/>
        <v>дистанции пешеходные</v>
      </c>
      <c r="P111" s="23"/>
      <c r="Q111" s="47">
        <f>VLOOKUP($B111,[1]Лист1!$B$5:$G$100,4,0)</f>
        <v>9</v>
      </c>
      <c r="R111" s="47">
        <f>VLOOKUP($B111,[1]Лист1!$B$5:$G$100,5,0)</f>
        <v>0</v>
      </c>
      <c r="S111" s="23"/>
      <c r="T111" s="23" t="s">
        <v>434</v>
      </c>
      <c r="U111" s="67" t="s">
        <v>461</v>
      </c>
    </row>
    <row r="112" spans="1:21" x14ac:dyDescent="0.25">
      <c r="A112" s="6">
        <v>110</v>
      </c>
      <c r="B112" s="7" t="s">
        <v>85</v>
      </c>
      <c r="C112" s="8">
        <v>1983</v>
      </c>
      <c r="D112" s="8">
        <f t="shared" si="4"/>
        <v>38</v>
      </c>
      <c r="E112" s="24" t="s">
        <v>10</v>
      </c>
      <c r="F112" s="24"/>
      <c r="G112" s="10" t="s">
        <v>18</v>
      </c>
      <c r="H112" s="9">
        <v>43178</v>
      </c>
      <c r="I112" s="11">
        <v>49</v>
      </c>
      <c r="J112" s="10" t="s">
        <v>266</v>
      </c>
      <c r="K112" s="9"/>
      <c r="L112" s="11"/>
      <c r="M112" s="9"/>
      <c r="N112" s="23" t="str">
        <f t="shared" si="3"/>
        <v/>
      </c>
      <c r="P112" s="23"/>
      <c r="Q112" s="47">
        <f>VLOOKUP($B112,[1]Лист1!$B$5:$G$100,4,0)</f>
        <v>0</v>
      </c>
      <c r="R112" s="47">
        <f>VLOOKUP($B112,[1]Лист1!$B$5:$G$100,5,0)</f>
        <v>0</v>
      </c>
      <c r="S112" s="66"/>
      <c r="T112" s="23" t="s">
        <v>428</v>
      </c>
      <c r="U112" s="67" t="s">
        <v>461</v>
      </c>
    </row>
    <row r="113" spans="1:21" x14ac:dyDescent="0.25">
      <c r="A113" s="6">
        <v>111</v>
      </c>
      <c r="B113" s="7" t="s">
        <v>86</v>
      </c>
      <c r="C113" s="8"/>
      <c r="D113" s="8">
        <f t="shared" si="4"/>
        <v>2021</v>
      </c>
      <c r="E113" s="24" t="s">
        <v>7</v>
      </c>
      <c r="F113" s="24"/>
      <c r="G113" s="10" t="s">
        <v>15</v>
      </c>
      <c r="H113" s="12">
        <v>41737</v>
      </c>
      <c r="I113" s="11">
        <v>1150</v>
      </c>
      <c r="J113" s="10" t="s">
        <v>15</v>
      </c>
      <c r="K113" s="9">
        <v>44242</v>
      </c>
      <c r="L113" s="11" t="s">
        <v>378</v>
      </c>
      <c r="M113" s="9">
        <f>K113+365-1</f>
        <v>44606</v>
      </c>
      <c r="N113" s="23" t="str">
        <f t="shared" si="3"/>
        <v>дистанции горные</v>
      </c>
      <c r="P113" s="23"/>
      <c r="Q113" s="47" t="e">
        <f>VLOOKUP($B113,[1]Лист1!$B$5:$G$100,4,0)</f>
        <v>#N/A</v>
      </c>
      <c r="R113" s="47" t="e">
        <f>VLOOKUP($B113,[1]Лист1!$B$5:$G$100,5,0)</f>
        <v>#N/A</v>
      </c>
      <c r="S113" s="23"/>
      <c r="T113" t="s">
        <v>463</v>
      </c>
      <c r="U113" t="s">
        <v>467</v>
      </c>
    </row>
    <row r="114" spans="1:21" x14ac:dyDescent="0.25">
      <c r="A114" s="6">
        <v>112</v>
      </c>
      <c r="B114" s="43" t="s">
        <v>86</v>
      </c>
      <c r="C114" s="8"/>
      <c r="D114" s="8">
        <f t="shared" si="4"/>
        <v>2021</v>
      </c>
      <c r="E114" s="24" t="s">
        <v>315</v>
      </c>
      <c r="F114" s="24"/>
      <c r="G114" s="10" t="s">
        <v>15</v>
      </c>
      <c r="H114" s="9">
        <v>43577</v>
      </c>
      <c r="I114" s="11" t="s">
        <v>301</v>
      </c>
      <c r="J114" s="10" t="s">
        <v>266</v>
      </c>
      <c r="K114" s="9"/>
      <c r="L114" s="11"/>
      <c r="M114" s="9"/>
      <c r="N114" s="23" t="str">
        <f t="shared" si="3"/>
        <v/>
      </c>
      <c r="P114" s="23"/>
      <c r="Q114" s="47" t="e">
        <f>VLOOKUP($B114,[1]Лист1!$B$5:$G$100,4,0)</f>
        <v>#N/A</v>
      </c>
      <c r="R114" s="47" t="e">
        <f>VLOOKUP($B114,[1]Лист1!$B$5:$G$100,5,0)</f>
        <v>#N/A</v>
      </c>
      <c r="S114" s="23"/>
    </row>
    <row r="115" spans="1:21" x14ac:dyDescent="0.25">
      <c r="A115" s="6">
        <v>113</v>
      </c>
      <c r="B115" s="7" t="s">
        <v>87</v>
      </c>
      <c r="C115" s="8">
        <v>1970</v>
      </c>
      <c r="D115" s="8">
        <f t="shared" si="4"/>
        <v>51</v>
      </c>
      <c r="E115" s="24" t="s">
        <v>10</v>
      </c>
      <c r="F115" s="24"/>
      <c r="G115" s="10" t="s">
        <v>18</v>
      </c>
      <c r="H115" s="9">
        <v>40966</v>
      </c>
      <c r="I115" s="8">
        <v>575</v>
      </c>
      <c r="J115" s="10" t="s">
        <v>18</v>
      </c>
      <c r="K115" s="9">
        <v>44242</v>
      </c>
      <c r="L115" s="11" t="s">
        <v>25</v>
      </c>
      <c r="M115" s="9">
        <f>K115+365*2-1</f>
        <v>44971</v>
      </c>
      <c r="N115" s="23" t="str">
        <f t="shared" si="3"/>
        <v>дистанции пешеходные</v>
      </c>
      <c r="P115" s="23"/>
      <c r="Q115" s="47">
        <f>VLOOKUP($B115,[1]Лист1!$B$5:$G$100,4,0)</f>
        <v>19</v>
      </c>
      <c r="R115" s="47">
        <f>VLOOKUP($B115,[1]Лист1!$B$5:$G$100,5,0)</f>
        <v>20</v>
      </c>
      <c r="S115" s="23"/>
      <c r="T115" s="23" t="s">
        <v>428</v>
      </c>
      <c r="U115" s="67" t="s">
        <v>461</v>
      </c>
    </row>
    <row r="116" spans="1:21" x14ac:dyDescent="0.25">
      <c r="A116" s="6">
        <v>114</v>
      </c>
      <c r="B116" s="24" t="s">
        <v>88</v>
      </c>
      <c r="C116" s="8">
        <v>1996</v>
      </c>
      <c r="D116" s="8">
        <f t="shared" si="4"/>
        <v>25</v>
      </c>
      <c r="E116" s="24" t="s">
        <v>10</v>
      </c>
      <c r="F116" s="24"/>
      <c r="G116" s="10" t="s">
        <v>15</v>
      </c>
      <c r="H116" s="9">
        <v>42606</v>
      </c>
      <c r="I116" s="10">
        <v>167</v>
      </c>
      <c r="J116" s="10" t="s">
        <v>266</v>
      </c>
      <c r="K116" s="9"/>
      <c r="L116" s="11"/>
      <c r="M116" s="9"/>
      <c r="N116" s="23" t="str">
        <f t="shared" si="3"/>
        <v/>
      </c>
      <c r="P116" s="23"/>
      <c r="Q116" s="47" t="e">
        <f>VLOOKUP($B116,[1]Лист1!$B$5:$G$100,4,0)</f>
        <v>#N/A</v>
      </c>
      <c r="R116" s="47" t="e">
        <f>VLOOKUP($B116,[1]Лист1!$B$5:$G$100,5,0)</f>
        <v>#N/A</v>
      </c>
      <c r="S116" s="23"/>
      <c r="U116" s="67" t="s">
        <v>461</v>
      </c>
    </row>
    <row r="117" spans="1:21" x14ac:dyDescent="0.25">
      <c r="A117" s="6">
        <v>115</v>
      </c>
      <c r="B117" s="24" t="s">
        <v>89</v>
      </c>
      <c r="C117" s="8"/>
      <c r="D117" s="8">
        <f t="shared" si="4"/>
        <v>2021</v>
      </c>
      <c r="E117" s="24" t="s">
        <v>32</v>
      </c>
      <c r="F117" s="24" t="s">
        <v>354</v>
      </c>
      <c r="G117" s="10" t="s">
        <v>73</v>
      </c>
      <c r="H117" s="9">
        <v>43636</v>
      </c>
      <c r="I117" s="11" t="s">
        <v>358</v>
      </c>
      <c r="J117" s="10" t="s">
        <v>73</v>
      </c>
      <c r="K117" s="9">
        <v>43636</v>
      </c>
      <c r="L117" s="11" t="s">
        <v>358</v>
      </c>
      <c r="M117" s="9">
        <f>K117+365*4</f>
        <v>45096</v>
      </c>
      <c r="N117" s="23" t="str">
        <f t="shared" si="3"/>
        <v>дистанции водные</v>
      </c>
      <c r="P117" s="23"/>
      <c r="Q117" s="47" t="e">
        <f>VLOOKUP($B117,[1]Лист1!$B$5:$G$100,4,0)</f>
        <v>#N/A</v>
      </c>
      <c r="R117" s="47" t="e">
        <f>VLOOKUP($B117,[1]Лист1!$B$5:$G$100,5,0)</f>
        <v>#N/A</v>
      </c>
      <c r="S117" s="23"/>
    </row>
    <row r="118" spans="1:21" x14ac:dyDescent="0.25">
      <c r="A118" s="6">
        <v>116</v>
      </c>
      <c r="B118" s="7" t="s">
        <v>90</v>
      </c>
      <c r="C118" s="8">
        <v>1967</v>
      </c>
      <c r="D118" s="8">
        <f t="shared" si="4"/>
        <v>54</v>
      </c>
      <c r="E118" s="24" t="s">
        <v>14</v>
      </c>
      <c r="F118" s="24"/>
      <c r="G118" s="10" t="s">
        <v>8</v>
      </c>
      <c r="H118" s="9">
        <v>42606</v>
      </c>
      <c r="I118" s="10">
        <v>167</v>
      </c>
      <c r="J118" s="10" t="s">
        <v>8</v>
      </c>
      <c r="K118" s="9">
        <v>44067</v>
      </c>
      <c r="L118" s="11" t="s">
        <v>365</v>
      </c>
      <c r="M118" s="9">
        <f>K118+365*2-1</f>
        <v>44796</v>
      </c>
      <c r="N118" s="23" t="str">
        <f t="shared" si="3"/>
        <v>дистанции на средствах передвижения (авто)</v>
      </c>
      <c r="P118" s="23"/>
      <c r="Q118" s="47" t="e">
        <f>VLOOKUP($B118,[1]Лист1!$B$5:$G$100,4,0)</f>
        <v>#N/A</v>
      </c>
      <c r="R118" s="47" t="e">
        <f>VLOOKUP($B118,[1]Лист1!$B$5:$G$100,5,0)</f>
        <v>#N/A</v>
      </c>
      <c r="S118" s="23"/>
    </row>
    <row r="119" spans="1:21" x14ac:dyDescent="0.25">
      <c r="A119" s="6">
        <v>117</v>
      </c>
      <c r="B119" s="24" t="s">
        <v>292</v>
      </c>
      <c r="C119" s="8"/>
      <c r="D119" s="8">
        <f t="shared" si="4"/>
        <v>2021</v>
      </c>
      <c r="E119" s="24" t="s">
        <v>289</v>
      </c>
      <c r="F119" s="24"/>
      <c r="G119" s="10" t="s">
        <v>15</v>
      </c>
      <c r="H119" s="9">
        <v>43577</v>
      </c>
      <c r="I119" s="11" t="s">
        <v>301</v>
      </c>
      <c r="J119" s="10" t="s">
        <v>15</v>
      </c>
      <c r="K119" s="12">
        <v>44308</v>
      </c>
      <c r="L119" s="11" t="s">
        <v>365</v>
      </c>
      <c r="M119" s="9">
        <f t="shared" ref="M119:M126" si="5">K119+365-1</f>
        <v>44672</v>
      </c>
      <c r="N119" s="23" t="str">
        <f t="shared" si="3"/>
        <v>дистанции на средствах передвижения (кони)</v>
      </c>
      <c r="P119" s="23"/>
      <c r="Q119" s="47" t="e">
        <f>VLOOKUP($B119,[1]Лист1!$B$5:$G$100,4,0)</f>
        <v>#N/A</v>
      </c>
      <c r="R119" s="47" t="e">
        <f>VLOOKUP($B119,[1]Лист1!$B$5:$G$100,5,0)</f>
        <v>#N/A</v>
      </c>
      <c r="S119" s="23"/>
    </row>
    <row r="120" spans="1:21" x14ac:dyDescent="0.25">
      <c r="A120" s="6">
        <v>118</v>
      </c>
      <c r="B120" s="24" t="s">
        <v>293</v>
      </c>
      <c r="C120" s="8"/>
      <c r="D120" s="8">
        <f t="shared" si="4"/>
        <v>2021</v>
      </c>
      <c r="E120" s="24" t="s">
        <v>289</v>
      </c>
      <c r="F120" s="24"/>
      <c r="G120" s="10" t="s">
        <v>15</v>
      </c>
      <c r="H120" s="9">
        <v>43577</v>
      </c>
      <c r="I120" s="11" t="s">
        <v>301</v>
      </c>
      <c r="J120" s="10" t="s">
        <v>15</v>
      </c>
      <c r="K120" s="12">
        <v>44308</v>
      </c>
      <c r="L120" s="11" t="s">
        <v>365</v>
      </c>
      <c r="M120" s="9">
        <f t="shared" si="5"/>
        <v>44672</v>
      </c>
      <c r="N120" s="23" t="str">
        <f t="shared" si="3"/>
        <v>дистанции на средствах передвижения (кони)</v>
      </c>
      <c r="P120" s="23"/>
      <c r="Q120" s="47" t="e">
        <f>VLOOKUP($B120,[1]Лист1!$B$5:$G$100,4,0)</f>
        <v>#N/A</v>
      </c>
      <c r="R120" s="47" t="e">
        <f>VLOOKUP($B120,[1]Лист1!$B$5:$G$100,5,0)</f>
        <v>#N/A</v>
      </c>
      <c r="S120" s="23"/>
    </row>
    <row r="121" spans="1:21" x14ac:dyDescent="0.25">
      <c r="A121" s="6">
        <v>119</v>
      </c>
      <c r="B121" s="24" t="s">
        <v>472</v>
      </c>
      <c r="C121" s="70">
        <v>1991</v>
      </c>
      <c r="D121" s="8">
        <f t="shared" si="4"/>
        <v>30</v>
      </c>
      <c r="E121" s="24" t="s">
        <v>218</v>
      </c>
      <c r="F121" s="24"/>
      <c r="G121" s="10" t="s">
        <v>8</v>
      </c>
      <c r="H121" s="9">
        <v>43264</v>
      </c>
      <c r="I121" s="11" t="s">
        <v>473</v>
      </c>
      <c r="J121" s="10" t="s">
        <v>8</v>
      </c>
      <c r="K121" s="12">
        <v>44308</v>
      </c>
      <c r="L121" s="11" t="s">
        <v>365</v>
      </c>
      <c r="M121" s="9">
        <f t="shared" si="5"/>
        <v>44672</v>
      </c>
      <c r="N121" s="23" t="str">
        <f t="shared" si="3"/>
        <v>спелеодистанции</v>
      </c>
      <c r="P121" s="23"/>
      <c r="S121" s="23"/>
    </row>
    <row r="122" spans="1:21" x14ac:dyDescent="0.25">
      <c r="A122" s="6">
        <v>120</v>
      </c>
      <c r="B122" s="24" t="s">
        <v>306</v>
      </c>
      <c r="C122" s="8"/>
      <c r="D122" s="8">
        <f t="shared" si="4"/>
        <v>2021</v>
      </c>
      <c r="E122" s="24" t="s">
        <v>7</v>
      </c>
      <c r="F122" s="24"/>
      <c r="G122" s="10" t="s">
        <v>15</v>
      </c>
      <c r="H122" s="9">
        <v>43577</v>
      </c>
      <c r="I122" s="11" t="s">
        <v>301</v>
      </c>
      <c r="J122" s="10" t="s">
        <v>15</v>
      </c>
      <c r="K122" s="9">
        <v>44308</v>
      </c>
      <c r="L122" s="11" t="s">
        <v>365</v>
      </c>
      <c r="M122" s="9">
        <f t="shared" si="5"/>
        <v>44672</v>
      </c>
      <c r="N122" s="23" t="str">
        <f t="shared" si="3"/>
        <v>дистанции горные</v>
      </c>
      <c r="P122" s="23"/>
      <c r="Q122" s="47" t="e">
        <f>VLOOKUP($B122,[1]Лист1!$B$5:$G$100,4,0)</f>
        <v>#N/A</v>
      </c>
      <c r="R122" s="47" t="e">
        <f>VLOOKUP($B122,[1]Лист1!$B$5:$G$100,5,0)</f>
        <v>#N/A</v>
      </c>
      <c r="S122" s="23"/>
      <c r="T122" t="s">
        <v>466</v>
      </c>
      <c r="U122" t="s">
        <v>469</v>
      </c>
    </row>
    <row r="123" spans="1:21" x14ac:dyDescent="0.25">
      <c r="A123" s="6">
        <v>121</v>
      </c>
      <c r="B123" s="24" t="s">
        <v>294</v>
      </c>
      <c r="C123" s="8"/>
      <c r="D123" s="8">
        <f t="shared" si="4"/>
        <v>2021</v>
      </c>
      <c r="E123" s="24" t="s">
        <v>289</v>
      </c>
      <c r="F123" s="24"/>
      <c r="G123" s="10" t="s">
        <v>15</v>
      </c>
      <c r="H123" s="9">
        <v>43577</v>
      </c>
      <c r="I123" s="11" t="s">
        <v>301</v>
      </c>
      <c r="J123" s="10" t="s">
        <v>15</v>
      </c>
      <c r="K123" s="12">
        <v>44308</v>
      </c>
      <c r="L123" s="11" t="s">
        <v>365</v>
      </c>
      <c r="M123" s="9">
        <f t="shared" si="5"/>
        <v>44672</v>
      </c>
      <c r="N123" s="23" t="str">
        <f t="shared" si="3"/>
        <v>дистанции на средствах передвижения (кони)</v>
      </c>
      <c r="P123" s="23"/>
      <c r="Q123" s="47" t="e">
        <f>VLOOKUP($B123,[1]Лист1!$B$5:$G$100,4,0)</f>
        <v>#N/A</v>
      </c>
      <c r="R123" s="47" t="e">
        <f>VLOOKUP($B123,[1]Лист1!$B$5:$G$100,5,0)</f>
        <v>#N/A</v>
      </c>
      <c r="S123" s="23"/>
    </row>
    <row r="124" spans="1:21" x14ac:dyDescent="0.25">
      <c r="A124" s="6">
        <v>122</v>
      </c>
      <c r="B124" s="24" t="s">
        <v>295</v>
      </c>
      <c r="C124" s="8"/>
      <c r="D124" s="8">
        <f t="shared" si="4"/>
        <v>2021</v>
      </c>
      <c r="E124" s="24" t="s">
        <v>289</v>
      </c>
      <c r="F124" s="24"/>
      <c r="G124" s="10" t="s">
        <v>15</v>
      </c>
      <c r="H124" s="9">
        <v>43577</v>
      </c>
      <c r="I124" s="11" t="s">
        <v>301</v>
      </c>
      <c r="J124" s="10" t="s">
        <v>15</v>
      </c>
      <c r="K124" s="12">
        <v>44308</v>
      </c>
      <c r="L124" s="11" t="s">
        <v>365</v>
      </c>
      <c r="M124" s="9">
        <f t="shared" si="5"/>
        <v>44672</v>
      </c>
      <c r="N124" s="23" t="str">
        <f t="shared" si="3"/>
        <v>дистанции на средствах передвижения (кони)</v>
      </c>
      <c r="P124" s="23"/>
      <c r="Q124" s="47" t="e">
        <f>VLOOKUP($B124,[1]Лист1!$B$5:$G$100,4,0)</f>
        <v>#N/A</v>
      </c>
      <c r="R124" s="47" t="e">
        <f>VLOOKUP($B124,[1]Лист1!$B$5:$G$100,5,0)</f>
        <v>#N/A</v>
      </c>
      <c r="S124" s="23"/>
    </row>
    <row r="125" spans="1:21" x14ac:dyDescent="0.25">
      <c r="A125" s="6">
        <v>123</v>
      </c>
      <c r="B125" s="24" t="s">
        <v>387</v>
      </c>
      <c r="C125" s="8"/>
      <c r="D125" s="8">
        <f t="shared" si="4"/>
        <v>2021</v>
      </c>
      <c r="E125" s="24" t="s">
        <v>10</v>
      </c>
      <c r="F125" s="24"/>
      <c r="G125" s="10" t="s">
        <v>15</v>
      </c>
      <c r="H125" s="12">
        <v>43892</v>
      </c>
      <c r="I125" s="11" t="s">
        <v>381</v>
      </c>
      <c r="J125" s="10" t="s">
        <v>15</v>
      </c>
      <c r="K125" s="9">
        <v>44286</v>
      </c>
      <c r="L125" s="11" t="s">
        <v>415</v>
      </c>
      <c r="M125" s="9">
        <f t="shared" si="5"/>
        <v>44650</v>
      </c>
      <c r="N125" s="23" t="str">
        <f t="shared" si="3"/>
        <v>дистанции пешеходные</v>
      </c>
      <c r="P125" s="23"/>
      <c r="Q125" s="47" t="e">
        <f>VLOOKUP($B125,[1]Лист1!$B$5:$G$100,4,0)</f>
        <v>#N/A</v>
      </c>
      <c r="R125" s="47" t="e">
        <f>VLOOKUP($B125,[1]Лист1!$B$5:$G$100,5,0)</f>
        <v>#N/A</v>
      </c>
      <c r="S125" s="23"/>
      <c r="T125" s="23" t="s">
        <v>428</v>
      </c>
      <c r="U125" s="64" t="s">
        <v>438</v>
      </c>
    </row>
    <row r="126" spans="1:21" x14ac:dyDescent="0.25">
      <c r="A126" s="6">
        <v>124</v>
      </c>
      <c r="B126" s="24" t="s">
        <v>91</v>
      </c>
      <c r="C126" s="8">
        <v>1996</v>
      </c>
      <c r="D126" s="8">
        <f t="shared" si="4"/>
        <v>25</v>
      </c>
      <c r="E126" s="24" t="s">
        <v>10</v>
      </c>
      <c r="F126" s="24"/>
      <c r="G126" s="10" t="s">
        <v>15</v>
      </c>
      <c r="H126" s="9">
        <v>42606</v>
      </c>
      <c r="I126" s="10">
        <v>167</v>
      </c>
      <c r="J126" s="10" t="s">
        <v>15</v>
      </c>
      <c r="K126" s="9">
        <v>44067</v>
      </c>
      <c r="L126" s="11" t="s">
        <v>365</v>
      </c>
      <c r="M126" s="9">
        <f t="shared" si="5"/>
        <v>44431</v>
      </c>
      <c r="N126" s="23" t="str">
        <f t="shared" si="3"/>
        <v>дистанции пешеходные</v>
      </c>
      <c r="P126" s="23"/>
      <c r="Q126" s="47" t="e">
        <f>VLOOKUP($B126,[1]Лист1!$B$5:$G$100,4,0)</f>
        <v>#N/A</v>
      </c>
      <c r="R126" s="47" t="e">
        <f>VLOOKUP($B126,[1]Лист1!$B$5:$G$100,5,0)</f>
        <v>#N/A</v>
      </c>
      <c r="S126" s="23"/>
      <c r="U126" s="67" t="s">
        <v>461</v>
      </c>
    </row>
    <row r="127" spans="1:21" x14ac:dyDescent="0.25">
      <c r="A127" s="6">
        <v>125</v>
      </c>
      <c r="B127" s="43" t="s">
        <v>328</v>
      </c>
      <c r="C127" s="8"/>
      <c r="D127" s="8">
        <f t="shared" si="4"/>
        <v>2021</v>
      </c>
      <c r="E127" s="24" t="s">
        <v>315</v>
      </c>
      <c r="F127" s="24"/>
      <c r="G127" s="10" t="s">
        <v>15</v>
      </c>
      <c r="H127" s="9">
        <v>43577</v>
      </c>
      <c r="I127" s="11" t="s">
        <v>301</v>
      </c>
      <c r="J127" s="10" t="s">
        <v>266</v>
      </c>
      <c r="K127" s="9"/>
      <c r="L127" s="11"/>
      <c r="M127" s="9"/>
      <c r="N127" s="23" t="str">
        <f t="shared" si="3"/>
        <v/>
      </c>
      <c r="P127" s="23"/>
      <c r="Q127" s="47" t="e">
        <f>VLOOKUP($B127,[1]Лист1!$B$5:$G$100,4,0)</f>
        <v>#N/A</v>
      </c>
      <c r="R127" s="47" t="e">
        <f>VLOOKUP($B127,[1]Лист1!$B$5:$G$100,5,0)</f>
        <v>#N/A</v>
      </c>
      <c r="S127" s="23"/>
    </row>
    <row r="128" spans="1:21" x14ac:dyDescent="0.25">
      <c r="A128" s="6">
        <v>126</v>
      </c>
      <c r="B128" s="7" t="s">
        <v>92</v>
      </c>
      <c r="C128" s="8"/>
      <c r="D128" s="8">
        <f t="shared" si="4"/>
        <v>2021</v>
      </c>
      <c r="E128" s="24" t="s">
        <v>14</v>
      </c>
      <c r="F128" s="24"/>
      <c r="G128" s="10" t="s">
        <v>15</v>
      </c>
      <c r="H128" s="12">
        <v>42825</v>
      </c>
      <c r="I128" s="11">
        <v>39</v>
      </c>
      <c r="J128" s="10" t="s">
        <v>266</v>
      </c>
      <c r="K128" s="9"/>
      <c r="L128" s="11"/>
      <c r="M128" s="9"/>
      <c r="N128" s="23" t="str">
        <f t="shared" si="3"/>
        <v/>
      </c>
      <c r="Q128" s="47" t="e">
        <f>VLOOKUP($B128,[1]Лист1!$B$5:$G$100,4,0)</f>
        <v>#N/A</v>
      </c>
      <c r="R128" s="47" t="e">
        <f>VLOOKUP($B128,[1]Лист1!$B$5:$G$100,5,0)</f>
        <v>#N/A</v>
      </c>
    </row>
    <row r="129" spans="1:21" x14ac:dyDescent="0.25">
      <c r="A129" s="6">
        <v>127</v>
      </c>
      <c r="B129" s="24" t="s">
        <v>307</v>
      </c>
      <c r="C129" s="8"/>
      <c r="D129" s="8">
        <f t="shared" si="4"/>
        <v>2021</v>
      </c>
      <c r="E129" s="24" t="s">
        <v>7</v>
      </c>
      <c r="F129" s="24"/>
      <c r="G129" s="10" t="s">
        <v>15</v>
      </c>
      <c r="H129" s="9">
        <v>43577</v>
      </c>
      <c r="I129" s="11" t="s">
        <v>301</v>
      </c>
      <c r="J129" s="10" t="s">
        <v>15</v>
      </c>
      <c r="K129" s="9">
        <v>44308</v>
      </c>
      <c r="L129" s="11" t="s">
        <v>365</v>
      </c>
      <c r="M129" s="9">
        <f>K129+365-1</f>
        <v>44672</v>
      </c>
      <c r="N129" s="23" t="str">
        <f t="shared" si="3"/>
        <v>дистанции горные</v>
      </c>
      <c r="P129" s="23"/>
      <c r="Q129" s="47" t="e">
        <f>VLOOKUP($B129,[1]Лист1!$B$5:$G$100,4,0)</f>
        <v>#N/A</v>
      </c>
      <c r="R129" s="47" t="e">
        <f>VLOOKUP($B129,[1]Лист1!$B$5:$G$100,5,0)</f>
        <v>#N/A</v>
      </c>
      <c r="S129" s="23"/>
      <c r="T129" t="s">
        <v>466</v>
      </c>
      <c r="U129" t="s">
        <v>464</v>
      </c>
    </row>
    <row r="130" spans="1:21" x14ac:dyDescent="0.25">
      <c r="A130" s="6">
        <v>128</v>
      </c>
      <c r="B130" s="7" t="s">
        <v>93</v>
      </c>
      <c r="C130" s="8"/>
      <c r="D130" s="8">
        <f t="shared" si="4"/>
        <v>2021</v>
      </c>
      <c r="E130" s="24" t="s">
        <v>7</v>
      </c>
      <c r="F130" s="24"/>
      <c r="G130" s="10" t="s">
        <v>18</v>
      </c>
      <c r="H130" s="9">
        <v>36999</v>
      </c>
      <c r="I130" s="10">
        <v>24</v>
      </c>
      <c r="J130" s="10" t="s">
        <v>18</v>
      </c>
      <c r="K130" s="9">
        <v>44242</v>
      </c>
      <c r="L130" s="11" t="s">
        <v>25</v>
      </c>
      <c r="M130" s="9">
        <f>K130+365*2-1</f>
        <v>44971</v>
      </c>
      <c r="N130" s="23" t="str">
        <f t="shared" si="3"/>
        <v>дистанции горные</v>
      </c>
      <c r="P130" s="23"/>
      <c r="Q130" s="47" t="e">
        <f>VLOOKUP($B130,[1]Лист1!$B$5:$G$100,4,0)</f>
        <v>#N/A</v>
      </c>
      <c r="R130" s="47" t="e">
        <f>VLOOKUP($B130,[1]Лист1!$B$5:$G$100,5,0)</f>
        <v>#N/A</v>
      </c>
      <c r="S130" s="23"/>
      <c r="T130" t="s">
        <v>466</v>
      </c>
      <c r="U130" t="s">
        <v>469</v>
      </c>
    </row>
    <row r="131" spans="1:21" x14ac:dyDescent="0.25">
      <c r="A131" s="6">
        <v>129</v>
      </c>
      <c r="B131" s="7" t="s">
        <v>94</v>
      </c>
      <c r="C131" s="8">
        <v>1997</v>
      </c>
      <c r="D131" s="8">
        <f t="shared" si="4"/>
        <v>24</v>
      </c>
      <c r="E131" s="24" t="s">
        <v>10</v>
      </c>
      <c r="F131" s="24"/>
      <c r="G131" s="10" t="s">
        <v>15</v>
      </c>
      <c r="H131" s="9">
        <v>42606</v>
      </c>
      <c r="I131" s="10">
        <v>167</v>
      </c>
      <c r="J131" s="10" t="s">
        <v>266</v>
      </c>
      <c r="K131" s="9"/>
      <c r="L131" s="11"/>
      <c r="M131" s="9"/>
      <c r="N131" s="23" t="str">
        <f t="shared" si="3"/>
        <v/>
      </c>
      <c r="P131" s="23"/>
      <c r="Q131" s="47" t="e">
        <f>VLOOKUP($B131,[1]Лист1!$B$5:$G$100,4,0)</f>
        <v>#N/A</v>
      </c>
      <c r="R131" s="47" t="e">
        <f>VLOOKUP($B131,[1]Лист1!$B$5:$G$100,5,0)</f>
        <v>#N/A</v>
      </c>
      <c r="S131" s="23"/>
      <c r="U131" s="67" t="s">
        <v>461</v>
      </c>
    </row>
    <row r="132" spans="1:21" x14ac:dyDescent="0.25">
      <c r="A132" s="6">
        <v>130</v>
      </c>
      <c r="B132" s="7" t="s">
        <v>95</v>
      </c>
      <c r="C132" s="8">
        <v>1964</v>
      </c>
      <c r="D132" s="8">
        <f t="shared" si="4"/>
        <v>57</v>
      </c>
      <c r="E132" s="24" t="s">
        <v>10</v>
      </c>
      <c r="F132" s="24"/>
      <c r="G132" s="10" t="s">
        <v>15</v>
      </c>
      <c r="H132" s="9">
        <v>43178</v>
      </c>
      <c r="I132" s="11">
        <v>49</v>
      </c>
      <c r="J132" s="10" t="s">
        <v>15</v>
      </c>
      <c r="K132" s="9">
        <v>44286</v>
      </c>
      <c r="L132" s="11" t="s">
        <v>415</v>
      </c>
      <c r="M132" s="9">
        <f>K132+365-1</f>
        <v>44650</v>
      </c>
      <c r="N132" s="23" t="str">
        <f t="shared" si="3"/>
        <v>дистанции пешеходные</v>
      </c>
      <c r="Q132" s="47">
        <f>VLOOKUP($B132,[1]Лист1!$B$5:$G$100,4,0)</f>
        <v>9</v>
      </c>
      <c r="R132" s="47">
        <f>VLOOKUP($B132,[1]Лист1!$B$5:$G$100,5,0)</f>
        <v>0</v>
      </c>
      <c r="T132" s="23" t="s">
        <v>434</v>
      </c>
      <c r="U132" s="67" t="s">
        <v>461</v>
      </c>
    </row>
    <row r="133" spans="1:21" x14ac:dyDescent="0.25">
      <c r="A133" s="6">
        <v>131</v>
      </c>
      <c r="B133" s="24" t="s">
        <v>256</v>
      </c>
      <c r="C133" s="8" t="s">
        <v>373</v>
      </c>
      <c r="D133" s="8">
        <f t="shared" si="4"/>
        <v>34</v>
      </c>
      <c r="E133" s="24" t="s">
        <v>10</v>
      </c>
      <c r="F133" s="24"/>
      <c r="G133" s="10" t="s">
        <v>15</v>
      </c>
      <c r="H133" s="9">
        <v>43349</v>
      </c>
      <c r="I133" s="11" t="s">
        <v>34</v>
      </c>
      <c r="J133" s="10" t="s">
        <v>15</v>
      </c>
      <c r="K133" s="9">
        <v>44080</v>
      </c>
      <c r="L133" s="11" t="s">
        <v>416</v>
      </c>
      <c r="M133" s="9">
        <f>K133+365-1</f>
        <v>44444</v>
      </c>
      <c r="N133" s="23" t="str">
        <f t="shared" si="3"/>
        <v>дистанции пешеходные</v>
      </c>
      <c r="P133" s="23"/>
      <c r="Q133" s="47" t="e">
        <f>VLOOKUP($B133,[1]Лист1!$B$5:$G$100,4,0)</f>
        <v>#N/A</v>
      </c>
      <c r="R133" s="47" t="e">
        <f>VLOOKUP($B133,[1]Лист1!$B$5:$G$100,5,0)</f>
        <v>#N/A</v>
      </c>
      <c r="S133" s="23"/>
    </row>
    <row r="134" spans="1:21" x14ac:dyDescent="0.25">
      <c r="A134" s="6">
        <v>132</v>
      </c>
      <c r="B134" s="24" t="s">
        <v>257</v>
      </c>
      <c r="C134" s="8">
        <v>1986</v>
      </c>
      <c r="D134" s="8">
        <f t="shared" si="4"/>
        <v>35</v>
      </c>
      <c r="E134" s="24" t="s">
        <v>10</v>
      </c>
      <c r="F134" s="24"/>
      <c r="G134" s="10" t="s">
        <v>15</v>
      </c>
      <c r="H134" s="9">
        <v>43349</v>
      </c>
      <c r="I134" s="11" t="s">
        <v>34</v>
      </c>
      <c r="J134" s="10" t="s">
        <v>15</v>
      </c>
      <c r="K134" s="9">
        <v>44080</v>
      </c>
      <c r="L134" s="11" t="s">
        <v>416</v>
      </c>
      <c r="M134" s="9">
        <f>K134+365-1</f>
        <v>44444</v>
      </c>
      <c r="N134" s="23" t="str">
        <f t="shared" si="3"/>
        <v>дистанции пешеходные</v>
      </c>
      <c r="P134" s="23"/>
      <c r="Q134" s="47">
        <f>VLOOKUP($B134,[1]Лист1!$B$5:$G$100,4,0)</f>
        <v>5</v>
      </c>
      <c r="R134" s="47">
        <f>VLOOKUP($B134,[1]Лист1!$B$5:$G$100,5,0)</f>
        <v>0</v>
      </c>
      <c r="S134" s="23"/>
      <c r="U134" s="64" t="s">
        <v>438</v>
      </c>
    </row>
    <row r="135" spans="1:21" x14ac:dyDescent="0.25">
      <c r="A135" s="6">
        <v>133</v>
      </c>
      <c r="B135" s="7" t="s">
        <v>96</v>
      </c>
      <c r="C135" s="8">
        <v>1987</v>
      </c>
      <c r="D135" s="8">
        <f t="shared" si="4"/>
        <v>34</v>
      </c>
      <c r="E135" s="24" t="s">
        <v>10</v>
      </c>
      <c r="F135" s="24"/>
      <c r="G135" s="10" t="s">
        <v>18</v>
      </c>
      <c r="H135" s="9">
        <v>42825</v>
      </c>
      <c r="I135" s="11">
        <v>39</v>
      </c>
      <c r="J135" s="10" t="s">
        <v>18</v>
      </c>
      <c r="K135" s="9">
        <v>44286</v>
      </c>
      <c r="L135" s="11" t="s">
        <v>415</v>
      </c>
      <c r="M135" s="9">
        <f>K135+365*2-1</f>
        <v>45015</v>
      </c>
      <c r="N135" s="23" t="str">
        <f t="shared" si="3"/>
        <v>дистанции пешеходные</v>
      </c>
      <c r="P135" s="23"/>
      <c r="Q135" s="47">
        <f>VLOOKUP($B135,[1]Лист1!$B$5:$G$100,4,0)</f>
        <v>8</v>
      </c>
      <c r="R135" s="47">
        <f>VLOOKUP($B135,[1]Лист1!$B$5:$G$100,5,0)</f>
        <v>8</v>
      </c>
      <c r="S135" s="23"/>
      <c r="T135" s="23" t="s">
        <v>429</v>
      </c>
      <c r="U135" s="67" t="s">
        <v>461</v>
      </c>
    </row>
    <row r="136" spans="1:21" x14ac:dyDescent="0.25">
      <c r="A136" s="6">
        <v>134</v>
      </c>
      <c r="B136" s="7" t="s">
        <v>388</v>
      </c>
      <c r="C136" s="8"/>
      <c r="D136" s="8">
        <f t="shared" si="4"/>
        <v>2021</v>
      </c>
      <c r="E136" s="24" t="s">
        <v>32</v>
      </c>
      <c r="F136" s="24"/>
      <c r="G136" s="10" t="s">
        <v>15</v>
      </c>
      <c r="H136" s="12">
        <v>43892</v>
      </c>
      <c r="I136" s="11" t="s">
        <v>381</v>
      </c>
      <c r="J136" s="59" t="s">
        <v>266</v>
      </c>
      <c r="K136" s="58"/>
      <c r="L136" s="68"/>
      <c r="M136" s="9"/>
      <c r="N136" s="23" t="str">
        <f t="shared" si="3"/>
        <v/>
      </c>
      <c r="P136" s="23"/>
      <c r="Q136" s="47" t="e">
        <f>VLOOKUP($B136,[1]Лист1!$B$5:$G$100,4,0)</f>
        <v>#N/A</v>
      </c>
      <c r="R136" s="47" t="e">
        <f>VLOOKUP($B136,[1]Лист1!$B$5:$G$100,5,0)</f>
        <v>#N/A</v>
      </c>
      <c r="S136" s="23"/>
      <c r="U136" s="64" t="s">
        <v>438</v>
      </c>
    </row>
    <row r="137" spans="1:21" x14ac:dyDescent="0.25">
      <c r="A137" s="6">
        <v>135</v>
      </c>
      <c r="B137" s="7" t="s">
        <v>97</v>
      </c>
      <c r="C137" s="8">
        <v>1960</v>
      </c>
      <c r="D137" s="8">
        <f t="shared" si="4"/>
        <v>61</v>
      </c>
      <c r="E137" s="24" t="s">
        <v>10</v>
      </c>
      <c r="F137" s="24"/>
      <c r="G137" s="10" t="s">
        <v>18</v>
      </c>
      <c r="H137" s="9">
        <v>42825</v>
      </c>
      <c r="I137" s="11">
        <v>39</v>
      </c>
      <c r="J137" s="10" t="s">
        <v>18</v>
      </c>
      <c r="K137" s="9">
        <v>44286</v>
      </c>
      <c r="L137" s="11" t="s">
        <v>415</v>
      </c>
      <c r="M137" s="9">
        <f>K137+365*2-1</f>
        <v>45015</v>
      </c>
      <c r="N137" s="23" t="str">
        <f t="shared" si="3"/>
        <v>дистанции пешеходные</v>
      </c>
      <c r="P137" s="23"/>
      <c r="Q137" s="47">
        <f>VLOOKUP($B137,[1]Лист1!$B$5:$G$100,4,0)</f>
        <v>72</v>
      </c>
      <c r="R137" s="47">
        <f>VLOOKUP($B137,[1]Лист1!$B$5:$G$100,5,0)</f>
        <v>72</v>
      </c>
      <c r="S137" s="23"/>
      <c r="T137" s="23" t="s">
        <v>427</v>
      </c>
      <c r="U137" s="67" t="s">
        <v>461</v>
      </c>
    </row>
    <row r="138" spans="1:21" x14ac:dyDescent="0.25">
      <c r="A138" s="6">
        <v>136</v>
      </c>
      <c r="B138" s="7" t="s">
        <v>98</v>
      </c>
      <c r="C138" s="8">
        <v>1964</v>
      </c>
      <c r="D138" s="8">
        <f t="shared" si="4"/>
        <v>57</v>
      </c>
      <c r="E138" s="24" t="s">
        <v>10</v>
      </c>
      <c r="F138" s="24"/>
      <c r="G138" s="10" t="s">
        <v>8</v>
      </c>
      <c r="H138" s="9">
        <v>42825</v>
      </c>
      <c r="I138" s="11">
        <v>39</v>
      </c>
      <c r="J138" s="10" t="s">
        <v>8</v>
      </c>
      <c r="K138" s="9">
        <v>44286</v>
      </c>
      <c r="L138" s="11" t="s">
        <v>415</v>
      </c>
      <c r="M138" s="9">
        <f>K138+365*2-1</f>
        <v>45015</v>
      </c>
      <c r="N138" s="23" t="str">
        <f t="shared" si="3"/>
        <v>дистанции пешеходные</v>
      </c>
      <c r="P138" s="23"/>
      <c r="Q138" s="47">
        <f>VLOOKUP($B138,[1]Лист1!$B$5:$G$100,4,0)</f>
        <v>72</v>
      </c>
      <c r="R138" s="47">
        <f>VLOOKUP($B138,[1]Лист1!$B$5:$G$100,5,0)</f>
        <v>72</v>
      </c>
      <c r="S138" s="23"/>
      <c r="T138" s="23" t="s">
        <v>427</v>
      </c>
      <c r="U138" s="67" t="s">
        <v>461</v>
      </c>
    </row>
    <row r="139" spans="1:21" x14ac:dyDescent="0.25">
      <c r="A139" s="6">
        <v>137</v>
      </c>
      <c r="B139" s="7" t="s">
        <v>99</v>
      </c>
      <c r="C139" s="8">
        <v>1994</v>
      </c>
      <c r="D139" s="8">
        <f t="shared" si="4"/>
        <v>27</v>
      </c>
      <c r="E139" s="24" t="s">
        <v>10</v>
      </c>
      <c r="F139" s="24"/>
      <c r="G139" s="10" t="s">
        <v>18</v>
      </c>
      <c r="H139" s="9">
        <v>42825</v>
      </c>
      <c r="I139" s="11">
        <v>39</v>
      </c>
      <c r="J139" s="10" t="s">
        <v>18</v>
      </c>
      <c r="K139" s="9">
        <v>44286</v>
      </c>
      <c r="L139" s="11" t="s">
        <v>415</v>
      </c>
      <c r="M139" s="9">
        <f>K139+365*2-1</f>
        <v>45015</v>
      </c>
      <c r="N139" s="23" t="str">
        <f t="shared" si="3"/>
        <v>дистанции пешеходные</v>
      </c>
      <c r="P139" s="23"/>
      <c r="Q139" s="47">
        <f>VLOOKUP($B139,[1]Лист1!$B$5:$G$100,4,0)</f>
        <v>39</v>
      </c>
      <c r="R139" s="47">
        <f>VLOOKUP($B139,[1]Лист1!$B$5:$G$100,5,0)</f>
        <v>40</v>
      </c>
      <c r="S139" s="23"/>
      <c r="T139" s="23" t="s">
        <v>441</v>
      </c>
      <c r="U139" s="67" t="s">
        <v>461</v>
      </c>
    </row>
    <row r="140" spans="1:21" x14ac:dyDescent="0.25">
      <c r="A140" s="6">
        <v>138</v>
      </c>
      <c r="B140" s="7" t="s">
        <v>100</v>
      </c>
      <c r="C140" s="8"/>
      <c r="D140" s="8">
        <f t="shared" si="4"/>
        <v>2021</v>
      </c>
      <c r="E140" s="24" t="s">
        <v>7</v>
      </c>
      <c r="F140" s="24"/>
      <c r="G140" s="10" t="s">
        <v>15</v>
      </c>
      <c r="H140" s="12">
        <v>41737</v>
      </c>
      <c r="I140" s="11">
        <v>1150</v>
      </c>
      <c r="J140" s="10" t="s">
        <v>15</v>
      </c>
      <c r="K140" s="9">
        <v>44242</v>
      </c>
      <c r="L140" s="11" t="s">
        <v>378</v>
      </c>
      <c r="M140" s="9">
        <f>K140+365-1</f>
        <v>44606</v>
      </c>
      <c r="N140" s="23" t="str">
        <f t="shared" si="3"/>
        <v>дистанции горные</v>
      </c>
      <c r="P140" s="23"/>
      <c r="Q140" s="47" t="e">
        <f>VLOOKUP($B140,[1]Лист1!$B$5:$G$100,4,0)</f>
        <v>#N/A</v>
      </c>
      <c r="R140" s="47" t="e">
        <f>VLOOKUP($B140,[1]Лист1!$B$5:$G$100,5,0)</f>
        <v>#N/A</v>
      </c>
      <c r="S140" s="23"/>
      <c r="T140" t="s">
        <v>466</v>
      </c>
      <c r="U140" t="s">
        <v>464</v>
      </c>
    </row>
    <row r="141" spans="1:21" x14ac:dyDescent="0.25">
      <c r="A141" s="6">
        <v>139</v>
      </c>
      <c r="B141" s="7" t="s">
        <v>101</v>
      </c>
      <c r="C141" s="8">
        <v>1976</v>
      </c>
      <c r="D141" s="8">
        <f t="shared" si="4"/>
        <v>45</v>
      </c>
      <c r="E141" s="24" t="s">
        <v>10</v>
      </c>
      <c r="F141" s="24"/>
      <c r="G141" s="10" t="s">
        <v>8</v>
      </c>
      <c r="H141" s="9">
        <v>42097</v>
      </c>
      <c r="I141" s="8">
        <v>1174</v>
      </c>
      <c r="J141" s="10" t="s">
        <v>8</v>
      </c>
      <c r="K141" s="9">
        <v>44242</v>
      </c>
      <c r="L141" s="11" t="s">
        <v>25</v>
      </c>
      <c r="M141" s="9">
        <f>K141+365*2-1</f>
        <v>44971</v>
      </c>
      <c r="N141" s="23" t="str">
        <f t="shared" ref="N141:N205" si="6">IF(K141&gt;0,E141,"")</f>
        <v>дистанции пешеходные</v>
      </c>
      <c r="P141" s="23"/>
      <c r="Q141" s="47">
        <f>VLOOKUP($B141,[1]Лист1!$B$5:$G$100,4,0)</f>
        <v>116</v>
      </c>
      <c r="R141" s="47">
        <f>VLOOKUP($B141,[1]Лист1!$B$5:$G$100,5,0)</f>
        <v>95</v>
      </c>
      <c r="S141" s="23"/>
      <c r="T141" s="23" t="s">
        <v>431</v>
      </c>
      <c r="U141" s="67" t="s">
        <v>461</v>
      </c>
    </row>
    <row r="142" spans="1:21" x14ac:dyDescent="0.25">
      <c r="A142" s="6">
        <v>140</v>
      </c>
      <c r="B142" s="7" t="s">
        <v>389</v>
      </c>
      <c r="C142" s="8"/>
      <c r="D142" s="8">
        <f t="shared" si="4"/>
        <v>2021</v>
      </c>
      <c r="E142" s="24" t="s">
        <v>10</v>
      </c>
      <c r="F142" s="24"/>
      <c r="G142" s="10" t="s">
        <v>15</v>
      </c>
      <c r="H142" s="12">
        <v>43892</v>
      </c>
      <c r="I142" s="11" t="s">
        <v>381</v>
      </c>
      <c r="J142" s="10" t="s">
        <v>15</v>
      </c>
      <c r="K142" s="9">
        <v>44286</v>
      </c>
      <c r="L142" s="11" t="s">
        <v>415</v>
      </c>
      <c r="M142" s="9">
        <f>K142+365-1</f>
        <v>44650</v>
      </c>
      <c r="N142" s="23" t="str">
        <f t="shared" si="6"/>
        <v>дистанции пешеходные</v>
      </c>
      <c r="P142" s="23"/>
      <c r="R142" s="47" t="e">
        <f>VLOOKUP($B142,[1]Лист1!$B$5:$G$100,5,0)</f>
        <v>#N/A</v>
      </c>
      <c r="S142" s="23"/>
      <c r="T142" s="23" t="s">
        <v>442</v>
      </c>
      <c r="U142" s="64" t="s">
        <v>438</v>
      </c>
    </row>
    <row r="143" spans="1:21" x14ac:dyDescent="0.25">
      <c r="A143" s="6">
        <v>141</v>
      </c>
      <c r="B143" s="7" t="s">
        <v>102</v>
      </c>
      <c r="C143" s="8">
        <v>1989</v>
      </c>
      <c r="D143" s="8">
        <f t="shared" si="4"/>
        <v>32</v>
      </c>
      <c r="E143" s="24" t="s">
        <v>10</v>
      </c>
      <c r="F143" s="24"/>
      <c r="G143" s="10" t="s">
        <v>18</v>
      </c>
      <c r="H143" s="9">
        <v>41345</v>
      </c>
      <c r="I143" s="8">
        <v>717</v>
      </c>
      <c r="J143" s="10" t="s">
        <v>15</v>
      </c>
      <c r="K143" s="9">
        <v>44242</v>
      </c>
      <c r="L143" s="11" t="s">
        <v>378</v>
      </c>
      <c r="M143" s="9">
        <f>K143+365-1</f>
        <v>44606</v>
      </c>
      <c r="N143" s="23" t="str">
        <f t="shared" si="6"/>
        <v>дистанции пешеходные</v>
      </c>
      <c r="P143" s="23"/>
      <c r="Q143" s="47" t="e">
        <f>VLOOKUP($B143,[1]Лист1!$B$5:$G$100,5,0)</f>
        <v>#N/A</v>
      </c>
      <c r="R143" s="47" t="e">
        <f>VLOOKUP($B143,[1]Лист1!$B$5:$G$100,5,0)</f>
        <v>#N/A</v>
      </c>
      <c r="S143" s="23"/>
      <c r="T143" s="23" t="s">
        <v>429</v>
      </c>
      <c r="U143" s="67" t="s">
        <v>461</v>
      </c>
    </row>
    <row r="144" spans="1:21" x14ac:dyDescent="0.25">
      <c r="A144" s="6">
        <v>142</v>
      </c>
      <c r="B144" s="7" t="s">
        <v>103</v>
      </c>
      <c r="C144" s="8">
        <v>1989</v>
      </c>
      <c r="D144" s="8">
        <f t="shared" ref="D144:D207" si="7">2021-C144</f>
        <v>32</v>
      </c>
      <c r="E144" s="24" t="s">
        <v>10</v>
      </c>
      <c r="F144" s="24"/>
      <c r="G144" s="10" t="s">
        <v>18</v>
      </c>
      <c r="H144" s="9">
        <v>41345</v>
      </c>
      <c r="I144" s="8">
        <v>717</v>
      </c>
      <c r="J144" s="10" t="s">
        <v>15</v>
      </c>
      <c r="K144" s="9">
        <v>44242</v>
      </c>
      <c r="L144" s="11" t="s">
        <v>378</v>
      </c>
      <c r="M144" s="9">
        <f>K144+365-1</f>
        <v>44606</v>
      </c>
      <c r="N144" s="23" t="str">
        <f t="shared" si="6"/>
        <v>дистанции пешеходные</v>
      </c>
      <c r="P144" s="23"/>
      <c r="Q144" s="47" t="e">
        <f>VLOOKUP($B144,[1]Лист1!$B$5:$G$100,5,0)</f>
        <v>#N/A</v>
      </c>
      <c r="R144" s="47" t="e">
        <f>VLOOKUP($B144,[1]Лист1!$B$5:$G$100,5,0)</f>
        <v>#N/A</v>
      </c>
      <c r="S144" s="23"/>
      <c r="T144" s="23" t="s">
        <v>429</v>
      </c>
      <c r="U144" s="67" t="s">
        <v>461</v>
      </c>
    </row>
    <row r="145" spans="1:21" x14ac:dyDescent="0.25">
      <c r="A145" s="6">
        <v>143</v>
      </c>
      <c r="B145" s="24" t="s">
        <v>314</v>
      </c>
      <c r="C145" s="8">
        <v>1972</v>
      </c>
      <c r="D145" s="8">
        <f t="shared" si="7"/>
        <v>49</v>
      </c>
      <c r="E145" s="24" t="s">
        <v>315</v>
      </c>
      <c r="F145" s="24"/>
      <c r="G145" s="10" t="s">
        <v>15</v>
      </c>
      <c r="H145" s="9">
        <v>43577</v>
      </c>
      <c r="I145" s="11" t="s">
        <v>301</v>
      </c>
      <c r="J145" s="10" t="s">
        <v>266</v>
      </c>
      <c r="K145" s="9"/>
      <c r="L145" s="11"/>
      <c r="M145" s="9"/>
      <c r="N145" s="23" t="str">
        <f t="shared" si="6"/>
        <v/>
      </c>
      <c r="P145" s="23"/>
      <c r="Q145" s="47" t="e">
        <f>VLOOKUP($B145,[1]Лист1!$B$5:$G$100,5,0)</f>
        <v>#N/A</v>
      </c>
      <c r="R145" s="47" t="e">
        <f>VLOOKUP($B145,[1]Лист1!$B$5:$G$100,5,0)</f>
        <v>#N/A</v>
      </c>
      <c r="S145" s="23"/>
      <c r="T145" s="23" t="s">
        <v>462</v>
      </c>
    </row>
    <row r="146" spans="1:21" x14ac:dyDescent="0.25">
      <c r="A146" s="6">
        <v>144</v>
      </c>
      <c r="B146" s="24" t="s">
        <v>316</v>
      </c>
      <c r="C146" s="8"/>
      <c r="D146" s="8">
        <f t="shared" si="7"/>
        <v>2021</v>
      </c>
      <c r="E146" s="24" t="s">
        <v>315</v>
      </c>
      <c r="F146" s="24"/>
      <c r="G146" s="10" t="s">
        <v>15</v>
      </c>
      <c r="H146" s="9">
        <v>43577</v>
      </c>
      <c r="I146" s="11" t="s">
        <v>301</v>
      </c>
      <c r="J146" s="10" t="s">
        <v>266</v>
      </c>
      <c r="K146" s="9"/>
      <c r="L146" s="11"/>
      <c r="M146" s="9"/>
      <c r="N146" s="23" t="str">
        <f t="shared" si="6"/>
        <v/>
      </c>
      <c r="P146" s="23"/>
      <c r="Q146" s="47" t="e">
        <f>VLOOKUP($B146,[1]Лист1!$B$5:$G$100,5,0)</f>
        <v>#N/A</v>
      </c>
      <c r="R146" s="47" t="e">
        <f>VLOOKUP($B146,[1]Лист1!$B$5:$G$100,5,0)</f>
        <v>#N/A</v>
      </c>
      <c r="S146" s="23"/>
    </row>
    <row r="147" spans="1:21" x14ac:dyDescent="0.25">
      <c r="A147" s="6">
        <v>145</v>
      </c>
      <c r="B147" s="7" t="s">
        <v>104</v>
      </c>
      <c r="C147" s="8">
        <v>2003</v>
      </c>
      <c r="D147" s="8">
        <f t="shared" si="7"/>
        <v>18</v>
      </c>
      <c r="E147" s="24" t="s">
        <v>10</v>
      </c>
      <c r="F147" s="24"/>
      <c r="G147" s="10" t="s">
        <v>11</v>
      </c>
      <c r="H147" s="9">
        <v>43146</v>
      </c>
      <c r="I147" s="11" t="s">
        <v>25</v>
      </c>
      <c r="J147" s="10" t="s">
        <v>266</v>
      </c>
      <c r="K147" s="9"/>
      <c r="L147" s="11"/>
      <c r="M147" s="9"/>
      <c r="N147" s="23" t="str">
        <f t="shared" si="6"/>
        <v/>
      </c>
      <c r="P147" s="23"/>
      <c r="Q147" s="47" t="e">
        <f>VLOOKUP($B147,[1]Лист1!$B$5:$G$100,5,0)</f>
        <v>#N/A</v>
      </c>
      <c r="R147" s="47" t="e">
        <f>VLOOKUP($B147,[1]Лист1!$B$5:$G$100,5,0)</f>
        <v>#N/A</v>
      </c>
      <c r="S147" s="23"/>
    </row>
    <row r="148" spans="1:21" x14ac:dyDescent="0.25">
      <c r="A148" s="6">
        <v>146</v>
      </c>
      <c r="B148" s="24" t="s">
        <v>105</v>
      </c>
      <c r="C148" s="8">
        <v>0</v>
      </c>
      <c r="D148" s="8">
        <f t="shared" si="7"/>
        <v>2021</v>
      </c>
      <c r="E148" s="24" t="s">
        <v>32</v>
      </c>
      <c r="F148" s="24"/>
      <c r="G148" s="10" t="s">
        <v>18</v>
      </c>
      <c r="H148" s="9">
        <v>42916</v>
      </c>
      <c r="I148" s="11">
        <v>114</v>
      </c>
      <c r="J148" s="10" t="s">
        <v>266</v>
      </c>
      <c r="K148" s="9"/>
      <c r="L148" s="33"/>
      <c r="M148" s="9"/>
      <c r="N148" s="23" t="str">
        <f t="shared" si="6"/>
        <v/>
      </c>
      <c r="P148" s="23"/>
      <c r="Q148" s="47">
        <f>VLOOKUP($B148,[1]Лист1!$B$5:$G$100,5,0)</f>
        <v>12</v>
      </c>
      <c r="R148" s="47">
        <f>VLOOKUP($B148,[1]Лист1!$B$5:$G$100,5,0)</f>
        <v>12</v>
      </c>
      <c r="S148" s="23"/>
    </row>
    <row r="149" spans="1:21" x14ac:dyDescent="0.25">
      <c r="A149" s="6">
        <v>147</v>
      </c>
      <c r="B149" s="24" t="s">
        <v>106</v>
      </c>
      <c r="C149" s="8">
        <v>1997</v>
      </c>
      <c r="D149" s="8">
        <f t="shared" si="7"/>
        <v>24</v>
      </c>
      <c r="E149" s="24" t="s">
        <v>10</v>
      </c>
      <c r="F149" s="24"/>
      <c r="G149" s="10" t="s">
        <v>15</v>
      </c>
      <c r="H149" s="9">
        <v>42865</v>
      </c>
      <c r="I149" s="8">
        <v>59</v>
      </c>
      <c r="J149" s="10" t="s">
        <v>266</v>
      </c>
      <c r="K149" s="9"/>
      <c r="L149" s="11"/>
      <c r="M149" s="9"/>
      <c r="N149" s="23" t="str">
        <f t="shared" si="6"/>
        <v/>
      </c>
      <c r="P149" s="23"/>
      <c r="Q149" s="47">
        <f>VLOOKUP($B149,[1]Лист1!$B$5:$G$100,5,0)</f>
        <v>0</v>
      </c>
      <c r="R149" s="47">
        <f>VLOOKUP($B149,[1]Лист1!$B$5:$G$100,5,0)</f>
        <v>0</v>
      </c>
      <c r="S149" s="23"/>
      <c r="U149" s="67" t="s">
        <v>461</v>
      </c>
    </row>
    <row r="150" spans="1:21" x14ac:dyDescent="0.25">
      <c r="A150" s="6">
        <v>148</v>
      </c>
      <c r="B150" s="27" t="s">
        <v>107</v>
      </c>
      <c r="C150" s="8"/>
      <c r="D150" s="8">
        <f t="shared" si="7"/>
        <v>2021</v>
      </c>
      <c r="E150" s="24" t="s">
        <v>32</v>
      </c>
      <c r="F150" s="24"/>
      <c r="G150" s="10" t="s">
        <v>18</v>
      </c>
      <c r="H150" s="9">
        <v>43349</v>
      </c>
      <c r="I150" s="11" t="s">
        <v>34</v>
      </c>
      <c r="J150" s="10" t="s">
        <v>266</v>
      </c>
      <c r="K150" s="9"/>
      <c r="L150" s="11"/>
      <c r="M150" s="9"/>
      <c r="N150" s="23" t="str">
        <f t="shared" si="6"/>
        <v/>
      </c>
      <c r="P150" s="23"/>
      <c r="Q150" s="47" t="e">
        <f>VLOOKUP($B150,[1]Лист1!$B$5:$G$100,5,0)</f>
        <v>#N/A</v>
      </c>
      <c r="R150" s="47" t="e">
        <f>VLOOKUP($B150,[1]Лист1!$B$5:$G$100,5,0)</f>
        <v>#N/A</v>
      </c>
      <c r="S150" s="23"/>
      <c r="U150" s="67" t="s">
        <v>461</v>
      </c>
    </row>
    <row r="151" spans="1:21" x14ac:dyDescent="0.25">
      <c r="A151" s="6">
        <v>149</v>
      </c>
      <c r="B151" s="24" t="s">
        <v>253</v>
      </c>
      <c r="C151" s="8"/>
      <c r="D151" s="8">
        <f t="shared" si="7"/>
        <v>2021</v>
      </c>
      <c r="E151" s="24" t="s">
        <v>32</v>
      </c>
      <c r="F151" s="24"/>
      <c r="G151" s="10" t="s">
        <v>15</v>
      </c>
      <c r="H151" s="9">
        <v>43349</v>
      </c>
      <c r="I151" s="11" t="s">
        <v>34</v>
      </c>
      <c r="J151" s="10" t="s">
        <v>266</v>
      </c>
      <c r="K151" s="9"/>
      <c r="L151" s="11"/>
      <c r="M151" s="9"/>
      <c r="N151" s="23" t="str">
        <f t="shared" si="6"/>
        <v/>
      </c>
      <c r="P151" s="23"/>
      <c r="Q151" s="47" t="e">
        <f>VLOOKUP($B151,[1]Лист1!$B$5:$G$100,5,0)</f>
        <v>#N/A</v>
      </c>
      <c r="R151" s="47" t="e">
        <f>VLOOKUP($B151,[1]Лист1!$B$5:$G$100,5,0)</f>
        <v>#N/A</v>
      </c>
      <c r="S151" s="23"/>
      <c r="U151" s="67" t="s">
        <v>461</v>
      </c>
    </row>
    <row r="152" spans="1:21" x14ac:dyDescent="0.25">
      <c r="A152" s="6">
        <v>150</v>
      </c>
      <c r="B152" s="43" t="s">
        <v>329</v>
      </c>
      <c r="C152" s="8"/>
      <c r="D152" s="8">
        <f t="shared" si="7"/>
        <v>2021</v>
      </c>
      <c r="E152" s="24" t="s">
        <v>7</v>
      </c>
      <c r="F152" s="24"/>
      <c r="G152" s="10" t="s">
        <v>15</v>
      </c>
      <c r="H152" s="9">
        <v>43577</v>
      </c>
      <c r="I152" s="11" t="s">
        <v>301</v>
      </c>
      <c r="J152" s="10" t="s">
        <v>15</v>
      </c>
      <c r="K152" s="9">
        <v>44308</v>
      </c>
      <c r="L152" s="11" t="s">
        <v>365</v>
      </c>
      <c r="M152" s="9">
        <f>K152+365-1</f>
        <v>44672</v>
      </c>
      <c r="N152" s="23" t="str">
        <f t="shared" si="6"/>
        <v>дистанции горные</v>
      </c>
      <c r="P152" s="23"/>
      <c r="Q152" s="47" t="e">
        <f>VLOOKUP($B152,[1]Лист1!$B$5:$G$100,5,0)</f>
        <v>#N/A</v>
      </c>
      <c r="R152" s="47" t="e">
        <f>VLOOKUP($B152,[1]Лист1!$B$5:$G$100,5,0)</f>
        <v>#N/A</v>
      </c>
      <c r="S152" s="23"/>
      <c r="T152" t="s">
        <v>463</v>
      </c>
      <c r="U152" t="s">
        <v>467</v>
      </c>
    </row>
    <row r="153" spans="1:21" x14ac:dyDescent="0.25">
      <c r="A153" s="6">
        <v>151</v>
      </c>
      <c r="B153" s="43" t="s">
        <v>451</v>
      </c>
      <c r="C153" s="8"/>
      <c r="D153" s="8">
        <f t="shared" si="7"/>
        <v>2021</v>
      </c>
      <c r="E153" s="24" t="s">
        <v>315</v>
      </c>
      <c r="F153" s="24"/>
      <c r="G153" s="10" t="s">
        <v>15</v>
      </c>
      <c r="H153" s="9">
        <v>44251</v>
      </c>
      <c r="I153" s="11" t="s">
        <v>446</v>
      </c>
      <c r="J153" s="10" t="s">
        <v>15</v>
      </c>
      <c r="K153" s="9">
        <v>44251</v>
      </c>
      <c r="L153" s="11" t="s">
        <v>446</v>
      </c>
      <c r="M153" s="9">
        <f>K153+365-1</f>
        <v>44615</v>
      </c>
      <c r="N153" s="23" t="str">
        <f t="shared" si="6"/>
        <v>маршруты</v>
      </c>
      <c r="P153" s="23"/>
      <c r="S153" s="23"/>
    </row>
    <row r="154" spans="1:21" x14ac:dyDescent="0.25">
      <c r="A154" s="6">
        <v>152</v>
      </c>
      <c r="B154" s="7" t="s">
        <v>390</v>
      </c>
      <c r="C154" s="8"/>
      <c r="D154" s="8">
        <f t="shared" si="7"/>
        <v>2021</v>
      </c>
      <c r="E154" s="24" t="s">
        <v>32</v>
      </c>
      <c r="F154" s="24"/>
      <c r="G154" s="10" t="s">
        <v>15</v>
      </c>
      <c r="H154" s="12">
        <v>43892</v>
      </c>
      <c r="I154" s="11" t="s">
        <v>381</v>
      </c>
      <c r="J154" s="59" t="s">
        <v>15</v>
      </c>
      <c r="K154" s="58">
        <v>44286</v>
      </c>
      <c r="L154" s="68" t="s">
        <v>415</v>
      </c>
      <c r="M154" s="9">
        <f>K154+365-1</f>
        <v>44650</v>
      </c>
      <c r="N154" s="23" t="str">
        <f t="shared" si="6"/>
        <v>дистанции водные</v>
      </c>
      <c r="P154" s="23"/>
      <c r="Q154" s="47" t="e">
        <f>VLOOKUP($B154,[1]Лист1!$B$5:$G$100,5,0)</f>
        <v>#N/A</v>
      </c>
      <c r="R154" s="47" t="e">
        <f>VLOOKUP($B154,[1]Лист1!$B$5:$G$100,5,0)</f>
        <v>#N/A</v>
      </c>
      <c r="S154" s="23"/>
      <c r="U154" s="64" t="s">
        <v>438</v>
      </c>
    </row>
    <row r="155" spans="1:21" x14ac:dyDescent="0.25">
      <c r="A155" s="6">
        <v>153</v>
      </c>
      <c r="B155" s="7" t="s">
        <v>108</v>
      </c>
      <c r="C155" s="8">
        <v>1989</v>
      </c>
      <c r="D155" s="8">
        <f t="shared" si="7"/>
        <v>32</v>
      </c>
      <c r="E155" s="24" t="s">
        <v>10</v>
      </c>
      <c r="F155" s="24"/>
      <c r="G155" s="10" t="s">
        <v>18</v>
      </c>
      <c r="H155" s="9">
        <v>41345</v>
      </c>
      <c r="I155" s="8">
        <v>717</v>
      </c>
      <c r="J155" s="10" t="s">
        <v>15</v>
      </c>
      <c r="K155" s="9">
        <v>44242</v>
      </c>
      <c r="L155" s="11" t="s">
        <v>378</v>
      </c>
      <c r="M155" s="9">
        <f>K155+365-1</f>
        <v>44606</v>
      </c>
      <c r="N155" s="23" t="str">
        <f t="shared" si="6"/>
        <v>дистанции пешеходные</v>
      </c>
      <c r="P155" s="23"/>
      <c r="Q155" s="47" t="e">
        <f>VLOOKUP($B155,[1]Лист1!$B$5:$G$100,5,0)</f>
        <v>#N/A</v>
      </c>
      <c r="R155" s="47" t="e">
        <f>VLOOKUP($B155,[1]Лист1!$B$5:$G$100,5,0)</f>
        <v>#N/A</v>
      </c>
      <c r="S155" s="23"/>
      <c r="T155" s="23" t="s">
        <v>429</v>
      </c>
      <c r="U155" s="67" t="s">
        <v>461</v>
      </c>
    </row>
    <row r="156" spans="1:21" x14ac:dyDescent="0.25">
      <c r="A156" s="6">
        <v>154</v>
      </c>
      <c r="B156" s="43" t="s">
        <v>417</v>
      </c>
      <c r="C156" s="8"/>
      <c r="D156" s="8">
        <f t="shared" si="7"/>
        <v>2021</v>
      </c>
      <c r="E156" s="61" t="s">
        <v>470</v>
      </c>
      <c r="F156" s="24"/>
      <c r="G156" s="10" t="s">
        <v>73</v>
      </c>
      <c r="H156" s="9">
        <v>42219</v>
      </c>
      <c r="I156" s="8" t="s">
        <v>411</v>
      </c>
      <c r="J156" s="10" t="s">
        <v>266</v>
      </c>
      <c r="K156" s="9"/>
      <c r="L156" s="8"/>
      <c r="M156" s="9"/>
      <c r="N156" s="23" t="str">
        <f>IF(K156&gt;0,E156,"")</f>
        <v/>
      </c>
      <c r="P156" s="23"/>
      <c r="S156" s="23"/>
    </row>
    <row r="157" spans="1:21" x14ac:dyDescent="0.25">
      <c r="A157" s="6">
        <v>155</v>
      </c>
      <c r="B157" s="43" t="s">
        <v>417</v>
      </c>
      <c r="C157" s="8"/>
      <c r="D157" s="8">
        <f t="shared" si="7"/>
        <v>2021</v>
      </c>
      <c r="E157" s="61" t="s">
        <v>315</v>
      </c>
      <c r="F157" s="24"/>
      <c r="G157" s="10" t="s">
        <v>73</v>
      </c>
      <c r="H157" s="9">
        <v>42219</v>
      </c>
      <c r="I157" s="8" t="s">
        <v>411</v>
      </c>
      <c r="J157" s="10" t="s">
        <v>73</v>
      </c>
      <c r="K157" s="9">
        <v>43678</v>
      </c>
      <c r="L157" s="8" t="s">
        <v>471</v>
      </c>
      <c r="M157" s="9">
        <f>K157+365*4+1</f>
        <v>45139</v>
      </c>
      <c r="N157" s="23" t="str">
        <f t="shared" si="6"/>
        <v>маршруты</v>
      </c>
      <c r="P157" s="23"/>
      <c r="S157" s="23"/>
    </row>
    <row r="158" spans="1:21" x14ac:dyDescent="0.25">
      <c r="A158" s="6">
        <v>156</v>
      </c>
      <c r="B158" s="7" t="s">
        <v>109</v>
      </c>
      <c r="C158" s="8">
        <v>1984</v>
      </c>
      <c r="D158" s="8">
        <f t="shared" si="7"/>
        <v>37</v>
      </c>
      <c r="E158" s="24" t="s">
        <v>10</v>
      </c>
      <c r="F158" s="24"/>
      <c r="G158" s="10" t="s">
        <v>18</v>
      </c>
      <c r="H158" s="9">
        <v>42825</v>
      </c>
      <c r="I158" s="11">
        <v>39</v>
      </c>
      <c r="J158" s="10" t="s">
        <v>15</v>
      </c>
      <c r="K158" s="9">
        <v>44286</v>
      </c>
      <c r="L158" s="11" t="s">
        <v>415</v>
      </c>
      <c r="M158" s="9">
        <f>K158+365-1</f>
        <v>44650</v>
      </c>
      <c r="N158" s="23" t="str">
        <f t="shared" si="6"/>
        <v>дистанции пешеходные</v>
      </c>
      <c r="P158" s="23"/>
      <c r="Q158" s="47">
        <f>VLOOKUP($B158,[1]Лист1!$B$5:$G$100,5,0)</f>
        <v>44</v>
      </c>
      <c r="R158" s="47">
        <f>VLOOKUP($B158,[1]Лист1!$B$5:$G$100,5,0)</f>
        <v>44</v>
      </c>
      <c r="S158" s="23"/>
      <c r="T158" s="23" t="s">
        <v>428</v>
      </c>
      <c r="U158" s="67" t="s">
        <v>461</v>
      </c>
    </row>
    <row r="159" spans="1:21" x14ac:dyDescent="0.25">
      <c r="A159" s="6">
        <v>157</v>
      </c>
      <c r="B159" s="24" t="s">
        <v>308</v>
      </c>
      <c r="C159" s="8"/>
      <c r="D159" s="8">
        <f t="shared" si="7"/>
        <v>2021</v>
      </c>
      <c r="E159" s="24" t="s">
        <v>7</v>
      </c>
      <c r="F159" s="24"/>
      <c r="G159" s="10" t="s">
        <v>15</v>
      </c>
      <c r="H159" s="9">
        <v>43577</v>
      </c>
      <c r="I159" s="11" t="s">
        <v>301</v>
      </c>
      <c r="J159" s="10" t="s">
        <v>15</v>
      </c>
      <c r="K159" s="9">
        <v>44308</v>
      </c>
      <c r="L159" s="11" t="s">
        <v>365</v>
      </c>
      <c r="M159" s="9">
        <f>K159+365-1</f>
        <v>44672</v>
      </c>
      <c r="N159" s="23" t="str">
        <f t="shared" si="6"/>
        <v>дистанции горные</v>
      </c>
      <c r="P159" s="23"/>
      <c r="Q159" s="47" t="e">
        <f>VLOOKUP($B159,[1]Лист1!$B$5:$G$100,5,0)</f>
        <v>#N/A</v>
      </c>
      <c r="R159" s="47" t="e">
        <f>VLOOKUP($B159,[1]Лист1!$B$5:$G$100,5,0)</f>
        <v>#N/A</v>
      </c>
      <c r="S159" s="23"/>
      <c r="T159" t="s">
        <v>463</v>
      </c>
      <c r="U159" t="s">
        <v>467</v>
      </c>
    </row>
    <row r="160" spans="1:21" x14ac:dyDescent="0.25">
      <c r="A160" s="6">
        <v>158</v>
      </c>
      <c r="B160" s="43" t="s">
        <v>330</v>
      </c>
      <c r="C160" s="8"/>
      <c r="D160" s="8">
        <f t="shared" si="7"/>
        <v>2021</v>
      </c>
      <c r="E160" s="24" t="s">
        <v>7</v>
      </c>
      <c r="F160" s="24"/>
      <c r="G160" s="10" t="s">
        <v>15</v>
      </c>
      <c r="H160" s="9">
        <v>43577</v>
      </c>
      <c r="I160" s="11" t="s">
        <v>301</v>
      </c>
      <c r="J160" s="10" t="s">
        <v>15</v>
      </c>
      <c r="K160" s="9">
        <v>44308</v>
      </c>
      <c r="L160" s="11" t="s">
        <v>365</v>
      </c>
      <c r="M160" s="9">
        <f>K160+365-1</f>
        <v>44672</v>
      </c>
      <c r="N160" s="23" t="str">
        <f t="shared" si="6"/>
        <v>дистанции горные</v>
      </c>
      <c r="P160" s="23"/>
      <c r="Q160" s="47" t="e">
        <f>VLOOKUP($B160,[1]Лист1!$B$5:$G$100,5,0)</f>
        <v>#N/A</v>
      </c>
      <c r="R160" s="47" t="e">
        <f>VLOOKUP($B160,[1]Лист1!$B$5:$G$100,5,0)</f>
        <v>#N/A</v>
      </c>
      <c r="S160" s="23"/>
      <c r="T160" t="s">
        <v>463</v>
      </c>
      <c r="U160" t="s">
        <v>467</v>
      </c>
    </row>
    <row r="161" spans="1:21" x14ac:dyDescent="0.25">
      <c r="A161" s="6">
        <v>159</v>
      </c>
      <c r="B161" s="43" t="s">
        <v>409</v>
      </c>
      <c r="C161" s="8"/>
      <c r="D161" s="8">
        <f t="shared" si="7"/>
        <v>2021</v>
      </c>
      <c r="E161" s="24" t="s">
        <v>7</v>
      </c>
      <c r="F161" s="24"/>
      <c r="G161" s="10" t="s">
        <v>15</v>
      </c>
      <c r="H161" s="9">
        <v>43577</v>
      </c>
      <c r="I161" s="11" t="s">
        <v>301</v>
      </c>
      <c r="J161" s="10" t="s">
        <v>15</v>
      </c>
      <c r="K161" s="9">
        <v>44308</v>
      </c>
      <c r="L161" s="11" t="s">
        <v>365</v>
      </c>
      <c r="M161" s="9">
        <f>K161+365-1</f>
        <v>44672</v>
      </c>
      <c r="N161" s="23" t="str">
        <f t="shared" si="6"/>
        <v>дистанции горные</v>
      </c>
      <c r="P161" s="23"/>
      <c r="Q161" s="47" t="e">
        <f>VLOOKUP($B161,[1]Лист1!$B$5:$G$100,5,0)</f>
        <v>#N/A</v>
      </c>
      <c r="R161" s="47" t="e">
        <f>VLOOKUP($B161,[1]Лист1!$B$5:$G$100,5,0)</f>
        <v>#N/A</v>
      </c>
      <c r="S161" s="23"/>
      <c r="T161" t="s">
        <v>463</v>
      </c>
      <c r="U161" t="s">
        <v>467</v>
      </c>
    </row>
    <row r="162" spans="1:21" x14ac:dyDescent="0.25">
      <c r="A162" s="6">
        <v>160</v>
      </c>
      <c r="B162" s="43" t="s">
        <v>391</v>
      </c>
      <c r="C162" s="8"/>
      <c r="D162" s="8">
        <f t="shared" si="7"/>
        <v>2021</v>
      </c>
      <c r="E162" s="24" t="s">
        <v>32</v>
      </c>
      <c r="F162" s="24"/>
      <c r="G162" s="10" t="s">
        <v>15</v>
      </c>
      <c r="H162" s="12">
        <v>43892</v>
      </c>
      <c r="I162" s="11" t="s">
        <v>381</v>
      </c>
      <c r="J162" s="59" t="s">
        <v>266</v>
      </c>
      <c r="K162" s="58"/>
      <c r="L162" s="68"/>
      <c r="M162" s="9"/>
      <c r="N162" s="23" t="str">
        <f t="shared" si="6"/>
        <v/>
      </c>
      <c r="P162" s="23"/>
      <c r="Q162" s="47" t="e">
        <f>VLOOKUP($B162,[1]Лист1!$B$5:$G$100,5,0)</f>
        <v>#N/A</v>
      </c>
      <c r="R162" s="47" t="e">
        <f>VLOOKUP($B162,[1]Лист1!$B$5:$G$100,5,0)</f>
        <v>#N/A</v>
      </c>
      <c r="S162" s="23"/>
      <c r="U162" s="64" t="s">
        <v>438</v>
      </c>
    </row>
    <row r="163" spans="1:21" x14ac:dyDescent="0.25">
      <c r="A163" s="6">
        <v>161</v>
      </c>
      <c r="B163" s="24" t="s">
        <v>110</v>
      </c>
      <c r="C163" s="8"/>
      <c r="D163" s="8">
        <f t="shared" si="7"/>
        <v>2021</v>
      </c>
      <c r="E163" s="24" t="s">
        <v>32</v>
      </c>
      <c r="F163" s="24"/>
      <c r="G163" s="10" t="s">
        <v>8</v>
      </c>
      <c r="H163" s="9">
        <v>43097</v>
      </c>
      <c r="I163" s="11">
        <v>271</v>
      </c>
      <c r="J163" s="10" t="s">
        <v>266</v>
      </c>
      <c r="K163" s="9"/>
      <c r="L163" s="11"/>
      <c r="M163" s="9"/>
      <c r="N163" s="23" t="str">
        <f t="shared" si="6"/>
        <v/>
      </c>
      <c r="P163" s="23"/>
      <c r="Q163" s="47" t="e">
        <f>VLOOKUP($B163,[1]Лист1!$B$5:$G$100,5,0)</f>
        <v>#N/A</v>
      </c>
      <c r="R163" s="47" t="e">
        <f>VLOOKUP($B163,[1]Лист1!$B$5:$G$100,5,0)</f>
        <v>#N/A</v>
      </c>
      <c r="S163" s="23"/>
    </row>
    <row r="164" spans="1:21" x14ac:dyDescent="0.25">
      <c r="A164" s="6">
        <v>162</v>
      </c>
      <c r="B164" s="24" t="s">
        <v>309</v>
      </c>
      <c r="C164" s="8"/>
      <c r="D164" s="8">
        <f t="shared" si="7"/>
        <v>2021</v>
      </c>
      <c r="E164" s="24" t="s">
        <v>7</v>
      </c>
      <c r="F164" s="24"/>
      <c r="G164" s="10" t="s">
        <v>15</v>
      </c>
      <c r="H164" s="9">
        <v>43577</v>
      </c>
      <c r="I164" s="11" t="s">
        <v>301</v>
      </c>
      <c r="J164" s="10" t="s">
        <v>15</v>
      </c>
      <c r="K164" s="9">
        <v>44308</v>
      </c>
      <c r="L164" s="11" t="s">
        <v>365</v>
      </c>
      <c r="M164" s="9">
        <f>K164+365-1</f>
        <v>44672</v>
      </c>
      <c r="N164" s="23" t="str">
        <f t="shared" si="6"/>
        <v>дистанции горные</v>
      </c>
      <c r="P164" s="23"/>
      <c r="Q164" s="47" t="e">
        <f>VLOOKUP($B164,[1]Лист1!$B$5:$G$100,5,0)</f>
        <v>#N/A</v>
      </c>
      <c r="R164" s="47" t="e">
        <f>VLOOKUP($B164,[1]Лист1!$B$5:$G$100,5,0)</f>
        <v>#N/A</v>
      </c>
      <c r="S164" s="23"/>
      <c r="T164" t="s">
        <v>466</v>
      </c>
      <c r="U164" t="s">
        <v>469</v>
      </c>
    </row>
    <row r="165" spans="1:21" x14ac:dyDescent="0.25">
      <c r="A165" s="6">
        <v>163</v>
      </c>
      <c r="B165" s="24" t="s">
        <v>310</v>
      </c>
      <c r="C165" s="8"/>
      <c r="D165" s="8">
        <f t="shared" si="7"/>
        <v>2021</v>
      </c>
      <c r="E165" s="24" t="s">
        <v>7</v>
      </c>
      <c r="F165" s="24"/>
      <c r="G165" s="10" t="s">
        <v>15</v>
      </c>
      <c r="H165" s="9">
        <v>43577</v>
      </c>
      <c r="I165" s="11" t="s">
        <v>301</v>
      </c>
      <c r="J165" s="10" t="s">
        <v>15</v>
      </c>
      <c r="K165" s="9">
        <v>44308</v>
      </c>
      <c r="L165" s="11" t="s">
        <v>365</v>
      </c>
      <c r="M165" s="9">
        <f>K165+365-1</f>
        <v>44672</v>
      </c>
      <c r="N165" s="23" t="str">
        <f t="shared" si="6"/>
        <v>дистанции горные</v>
      </c>
      <c r="P165" s="23"/>
      <c r="Q165" s="47" t="e">
        <f>VLOOKUP($B165,[1]Лист1!$B$5:$G$100,5,0)</f>
        <v>#N/A</v>
      </c>
      <c r="R165" s="47" t="e">
        <f>VLOOKUP($B165,[1]Лист1!$B$5:$G$100,5,0)</f>
        <v>#N/A</v>
      </c>
      <c r="S165" s="23"/>
      <c r="T165" t="s">
        <v>466</v>
      </c>
      <c r="U165" t="s">
        <v>464</v>
      </c>
    </row>
    <row r="166" spans="1:21" x14ac:dyDescent="0.25">
      <c r="A166" s="6">
        <v>164</v>
      </c>
      <c r="B166" s="24" t="s">
        <v>423</v>
      </c>
      <c r="C166" s="8"/>
      <c r="D166" s="8">
        <f t="shared" si="7"/>
        <v>2021</v>
      </c>
      <c r="E166" s="24" t="s">
        <v>315</v>
      </c>
      <c r="F166" s="24"/>
      <c r="G166" s="10" t="s">
        <v>15</v>
      </c>
      <c r="H166" s="9">
        <v>44132</v>
      </c>
      <c r="I166" s="11" t="s">
        <v>422</v>
      </c>
      <c r="J166" s="10" t="s">
        <v>15</v>
      </c>
      <c r="K166" s="9">
        <v>44132</v>
      </c>
      <c r="L166" s="11" t="s">
        <v>422</v>
      </c>
      <c r="M166" s="9">
        <f>K166+365-1</f>
        <v>44496</v>
      </c>
      <c r="N166" s="23" t="str">
        <f t="shared" si="6"/>
        <v>маршруты</v>
      </c>
      <c r="P166" s="23"/>
      <c r="S166" s="23"/>
    </row>
    <row r="167" spans="1:21" x14ac:dyDescent="0.25">
      <c r="A167" s="6">
        <v>165</v>
      </c>
      <c r="B167" s="7" t="s">
        <v>111</v>
      </c>
      <c r="C167" s="8">
        <v>1987</v>
      </c>
      <c r="D167" s="8">
        <f t="shared" si="7"/>
        <v>34</v>
      </c>
      <c r="E167" s="24" t="s">
        <v>10</v>
      </c>
      <c r="F167" s="24"/>
      <c r="G167" s="10" t="s">
        <v>18</v>
      </c>
      <c r="H167" s="9">
        <v>42825</v>
      </c>
      <c r="I167" s="11">
        <v>39</v>
      </c>
      <c r="J167" s="10" t="s">
        <v>18</v>
      </c>
      <c r="K167" s="9">
        <v>44286</v>
      </c>
      <c r="L167" s="11" t="s">
        <v>415</v>
      </c>
      <c r="M167" s="9">
        <f>K167+365-1</f>
        <v>44650</v>
      </c>
      <c r="N167" s="23" t="str">
        <f t="shared" si="6"/>
        <v>дистанции пешеходные</v>
      </c>
      <c r="P167" s="23"/>
      <c r="Q167" s="47" t="e">
        <f>VLOOKUP($B167,[1]Лист1!$B$5:$G$100,5,0)</f>
        <v>#N/A</v>
      </c>
      <c r="R167" s="47" t="e">
        <f>VLOOKUP($B167,[1]Лист1!$B$5:$G$100,5,0)</f>
        <v>#N/A</v>
      </c>
      <c r="S167" s="23"/>
      <c r="T167" s="23" t="s">
        <v>428</v>
      </c>
      <c r="U167" s="67" t="s">
        <v>461</v>
      </c>
    </row>
    <row r="168" spans="1:21" x14ac:dyDescent="0.25">
      <c r="A168" s="6">
        <v>166</v>
      </c>
      <c r="B168" s="7" t="s">
        <v>112</v>
      </c>
      <c r="C168" s="8">
        <v>0</v>
      </c>
      <c r="D168" s="8">
        <f t="shared" si="7"/>
        <v>2021</v>
      </c>
      <c r="E168" s="24" t="s">
        <v>7</v>
      </c>
      <c r="F168" s="24"/>
      <c r="G168" s="10" t="s">
        <v>18</v>
      </c>
      <c r="H168" s="9">
        <v>43178</v>
      </c>
      <c r="I168" s="11">
        <v>49</v>
      </c>
      <c r="J168" s="10" t="s">
        <v>18</v>
      </c>
      <c r="K168" s="9">
        <v>43921</v>
      </c>
      <c r="L168" s="11" t="s">
        <v>414</v>
      </c>
      <c r="M168" s="9">
        <f>K168+365*2-1</f>
        <v>44650</v>
      </c>
      <c r="N168" s="23" t="str">
        <f t="shared" si="6"/>
        <v>дистанции горные</v>
      </c>
      <c r="P168" s="23"/>
      <c r="Q168" s="47" t="e">
        <f>VLOOKUP($B168,[1]Лист1!$B$5:$G$100,5,0)</f>
        <v>#N/A</v>
      </c>
      <c r="R168" s="47" t="e">
        <f>VLOOKUP($B168,[1]Лист1!$B$5:$G$100,5,0)</f>
        <v>#N/A</v>
      </c>
      <c r="S168" s="23"/>
      <c r="T168" t="s">
        <v>463</v>
      </c>
      <c r="U168" t="s">
        <v>468</v>
      </c>
    </row>
    <row r="169" spans="1:21" x14ac:dyDescent="0.25">
      <c r="A169" s="6">
        <v>167</v>
      </c>
      <c r="B169" s="7" t="s">
        <v>452</v>
      </c>
      <c r="C169" s="8"/>
      <c r="D169" s="8">
        <f t="shared" si="7"/>
        <v>2021</v>
      </c>
      <c r="E169" s="24" t="s">
        <v>315</v>
      </c>
      <c r="F169" s="24"/>
      <c r="G169" s="10" t="s">
        <v>15</v>
      </c>
      <c r="H169" s="9">
        <v>44251</v>
      </c>
      <c r="I169" s="11" t="s">
        <v>446</v>
      </c>
      <c r="J169" s="10" t="s">
        <v>15</v>
      </c>
      <c r="K169" s="9">
        <v>44251</v>
      </c>
      <c r="L169" s="11" t="s">
        <v>446</v>
      </c>
      <c r="M169" s="9">
        <f>K169+365-1</f>
        <v>44615</v>
      </c>
      <c r="N169" s="23" t="str">
        <f t="shared" si="6"/>
        <v>маршруты</v>
      </c>
      <c r="P169" s="23"/>
      <c r="S169" s="23"/>
    </row>
    <row r="170" spans="1:21" x14ac:dyDescent="0.25">
      <c r="A170" s="6">
        <v>168</v>
      </c>
      <c r="B170" s="24" t="s">
        <v>113</v>
      </c>
      <c r="C170" s="8"/>
      <c r="D170" s="8">
        <f t="shared" si="7"/>
        <v>2021</v>
      </c>
      <c r="E170" s="24" t="s">
        <v>32</v>
      </c>
      <c r="F170" s="24"/>
      <c r="G170" s="10" t="s">
        <v>18</v>
      </c>
      <c r="H170" s="9">
        <v>42916</v>
      </c>
      <c r="I170" s="11">
        <v>114</v>
      </c>
      <c r="J170" s="10" t="s">
        <v>266</v>
      </c>
      <c r="K170" s="9"/>
      <c r="L170" s="33"/>
      <c r="M170" s="9"/>
      <c r="N170" s="23" t="str">
        <f t="shared" si="6"/>
        <v/>
      </c>
      <c r="P170" s="23"/>
      <c r="Q170" s="47" t="e">
        <f>VLOOKUP($B170,[1]Лист1!$B$5:$G$100,5,0)</f>
        <v>#N/A</v>
      </c>
      <c r="R170" s="47" t="e">
        <f>VLOOKUP($B170,[1]Лист1!$B$5:$G$100,5,0)</f>
        <v>#N/A</v>
      </c>
      <c r="S170" s="23"/>
    </row>
    <row r="171" spans="1:21" x14ac:dyDescent="0.25">
      <c r="A171" s="6">
        <v>169</v>
      </c>
      <c r="B171" s="24" t="s">
        <v>114</v>
      </c>
      <c r="C171" s="8"/>
      <c r="D171" s="8">
        <f t="shared" si="7"/>
        <v>2021</v>
      </c>
      <c r="E171" s="24" t="s">
        <v>32</v>
      </c>
      <c r="F171" s="24"/>
      <c r="G171" s="10" t="s">
        <v>18</v>
      </c>
      <c r="H171" s="9">
        <v>43349</v>
      </c>
      <c r="I171" s="11" t="s">
        <v>34</v>
      </c>
      <c r="J171" s="10" t="s">
        <v>266</v>
      </c>
      <c r="K171" s="9"/>
      <c r="L171" s="11"/>
      <c r="M171" s="9"/>
      <c r="N171" s="23" t="str">
        <f t="shared" si="6"/>
        <v/>
      </c>
      <c r="P171" s="23"/>
      <c r="Q171" s="47" t="e">
        <f>VLOOKUP($B171,[1]Лист1!$B$5:$G$100,5,0)</f>
        <v>#N/A</v>
      </c>
      <c r="R171" s="47" t="e">
        <f>VLOOKUP($B171,[1]Лист1!$B$5:$G$100,5,0)</f>
        <v>#N/A</v>
      </c>
      <c r="S171" s="23"/>
      <c r="U171" s="67" t="s">
        <v>461</v>
      </c>
    </row>
    <row r="172" spans="1:21" x14ac:dyDescent="0.25">
      <c r="A172" s="6">
        <v>170</v>
      </c>
      <c r="B172" s="7" t="s">
        <v>115</v>
      </c>
      <c r="C172" s="8">
        <v>1997</v>
      </c>
      <c r="D172" s="8">
        <f t="shared" si="7"/>
        <v>24</v>
      </c>
      <c r="E172" s="24" t="s">
        <v>10</v>
      </c>
      <c r="F172" s="24"/>
      <c r="G172" s="10" t="s">
        <v>15</v>
      </c>
      <c r="H172" s="9">
        <v>41697</v>
      </c>
      <c r="I172" s="8">
        <v>597</v>
      </c>
      <c r="J172" s="10" t="s">
        <v>15</v>
      </c>
      <c r="K172" s="9">
        <v>44242</v>
      </c>
      <c r="L172" s="11" t="s">
        <v>378</v>
      </c>
      <c r="M172" s="9">
        <f>K172+365-1</f>
        <v>44606</v>
      </c>
      <c r="N172" s="23" t="str">
        <f t="shared" si="6"/>
        <v>дистанции пешеходные</v>
      </c>
      <c r="P172" s="23"/>
      <c r="Q172" s="47">
        <f>VLOOKUP($B172,[1]Лист1!$B$5:$G$100,5,0)</f>
        <v>0</v>
      </c>
      <c r="R172" s="47">
        <f>VLOOKUP($B172,[1]Лист1!$B$5:$G$100,5,0)</f>
        <v>0</v>
      </c>
      <c r="S172" s="23"/>
      <c r="U172" s="67" t="s">
        <v>461</v>
      </c>
    </row>
    <row r="173" spans="1:21" x14ac:dyDescent="0.25">
      <c r="A173" s="6">
        <v>171</v>
      </c>
      <c r="B173" s="7" t="s">
        <v>116</v>
      </c>
      <c r="C173" s="8"/>
      <c r="D173" s="8">
        <f t="shared" si="7"/>
        <v>2021</v>
      </c>
      <c r="E173" s="24" t="s">
        <v>14</v>
      </c>
      <c r="F173" s="24"/>
      <c r="G173" s="10" t="s">
        <v>15</v>
      </c>
      <c r="H173" s="12">
        <v>42825</v>
      </c>
      <c r="I173" s="11">
        <v>39</v>
      </c>
      <c r="J173" s="10" t="s">
        <v>266</v>
      </c>
      <c r="K173" s="9"/>
      <c r="L173" s="11"/>
      <c r="M173" s="9"/>
      <c r="N173" s="23" t="str">
        <f t="shared" si="6"/>
        <v/>
      </c>
      <c r="Q173" s="47" t="e">
        <f>VLOOKUP($B173,[1]Лист1!$B$5:$G$100,5,0)</f>
        <v>#N/A</v>
      </c>
      <c r="R173" s="47" t="e">
        <f>VLOOKUP($B173,[1]Лист1!$B$5:$G$100,5,0)</f>
        <v>#N/A</v>
      </c>
    </row>
    <row r="174" spans="1:21" x14ac:dyDescent="0.25">
      <c r="A174" s="6">
        <v>172</v>
      </c>
      <c r="B174" s="7" t="s">
        <v>117</v>
      </c>
      <c r="C174" s="8">
        <v>1985</v>
      </c>
      <c r="D174" s="8">
        <f t="shared" si="7"/>
        <v>36</v>
      </c>
      <c r="E174" s="24" t="s">
        <v>10</v>
      </c>
      <c r="F174" s="24"/>
      <c r="G174" s="10" t="s">
        <v>8</v>
      </c>
      <c r="H174" s="9">
        <v>41345</v>
      </c>
      <c r="I174" s="8">
        <v>717</v>
      </c>
      <c r="J174" s="10" t="s">
        <v>8</v>
      </c>
      <c r="K174" s="9">
        <v>44242</v>
      </c>
      <c r="L174" s="11" t="s">
        <v>25</v>
      </c>
      <c r="M174" s="9">
        <f>K174+365*2-1</f>
        <v>44971</v>
      </c>
      <c r="N174" s="23" t="str">
        <f t="shared" si="6"/>
        <v>дистанции пешеходные</v>
      </c>
      <c r="P174" s="23"/>
      <c r="Q174" s="47">
        <f>VLOOKUP($B174,[1]Лист1!$B$5:$G$100,5,0)</f>
        <v>38</v>
      </c>
      <c r="R174" s="47">
        <f>VLOOKUP($B174,[1]Лист1!$B$5:$G$100,5,0)</f>
        <v>38</v>
      </c>
      <c r="S174" s="23"/>
      <c r="U174" s="67" t="s">
        <v>461</v>
      </c>
    </row>
    <row r="175" spans="1:21" x14ac:dyDescent="0.25">
      <c r="A175" s="6">
        <v>173</v>
      </c>
      <c r="B175" s="43" t="s">
        <v>331</v>
      </c>
      <c r="C175" s="8"/>
      <c r="D175" s="8">
        <f t="shared" si="7"/>
        <v>2021</v>
      </c>
      <c r="E175" s="24" t="s">
        <v>315</v>
      </c>
      <c r="F175" s="24"/>
      <c r="G175" s="10" t="s">
        <v>15</v>
      </c>
      <c r="H175" s="9">
        <v>43577</v>
      </c>
      <c r="I175" s="11" t="s">
        <v>301</v>
      </c>
      <c r="J175" s="10" t="s">
        <v>18</v>
      </c>
      <c r="K175" s="9">
        <v>44251</v>
      </c>
      <c r="L175" s="11" t="s">
        <v>446</v>
      </c>
      <c r="M175" s="9">
        <f>K175+365*2-1</f>
        <v>44980</v>
      </c>
      <c r="N175" s="23" t="str">
        <f t="shared" si="6"/>
        <v>маршруты</v>
      </c>
      <c r="P175" s="23"/>
      <c r="Q175" s="47" t="e">
        <f>VLOOKUP($B175,[1]Лист1!$B$5:$G$100,5,0)</f>
        <v>#N/A</v>
      </c>
      <c r="R175" s="47" t="e">
        <f>VLOOKUP($B175,[1]Лист1!$B$5:$G$100,5,0)</f>
        <v>#N/A</v>
      </c>
      <c r="S175" s="23"/>
      <c r="U175" s="64" t="s">
        <v>438</v>
      </c>
    </row>
    <row r="176" spans="1:21" x14ac:dyDescent="0.25">
      <c r="A176" s="6">
        <v>174</v>
      </c>
      <c r="B176" s="7" t="s">
        <v>118</v>
      </c>
      <c r="C176" s="8"/>
      <c r="D176" s="8">
        <f t="shared" si="7"/>
        <v>2021</v>
      </c>
      <c r="E176" s="24" t="s">
        <v>7</v>
      </c>
      <c r="F176" s="24"/>
      <c r="G176" s="10" t="s">
        <v>8</v>
      </c>
      <c r="H176" s="9">
        <v>43097</v>
      </c>
      <c r="I176" s="11">
        <v>271</v>
      </c>
      <c r="J176" s="10" t="s">
        <v>8</v>
      </c>
      <c r="K176" s="9">
        <v>43827</v>
      </c>
      <c r="L176" s="11" t="s">
        <v>368</v>
      </c>
      <c r="M176" s="9">
        <f>K176+365*2</f>
        <v>44557</v>
      </c>
      <c r="N176" s="23" t="str">
        <f t="shared" si="6"/>
        <v>дистанции горные</v>
      </c>
      <c r="P176" s="23"/>
      <c r="Q176" s="47" t="e">
        <f>VLOOKUP($B176,[1]Лист1!$B$5:$G$100,5,0)</f>
        <v>#N/A</v>
      </c>
      <c r="R176" s="47" t="e">
        <f>VLOOKUP($B176,[1]Лист1!$B$5:$G$100,5,0)</f>
        <v>#N/A</v>
      </c>
      <c r="S176" s="23"/>
      <c r="T176" t="s">
        <v>466</v>
      </c>
      <c r="U176" t="s">
        <v>464</v>
      </c>
    </row>
    <row r="177" spans="1:256" x14ac:dyDescent="0.25">
      <c r="A177" s="6">
        <v>175</v>
      </c>
      <c r="B177" s="7" t="s">
        <v>363</v>
      </c>
      <c r="C177" s="8"/>
      <c r="D177" s="8">
        <f t="shared" si="7"/>
        <v>2021</v>
      </c>
      <c r="E177" s="24" t="s">
        <v>10</v>
      </c>
      <c r="F177" s="24"/>
      <c r="G177" s="10" t="s">
        <v>8</v>
      </c>
      <c r="H177" s="9">
        <v>43349</v>
      </c>
      <c r="I177" s="11" t="s">
        <v>34</v>
      </c>
      <c r="J177" s="10" t="s">
        <v>8</v>
      </c>
      <c r="K177" s="9">
        <v>44080</v>
      </c>
      <c r="L177" s="11" t="s">
        <v>416</v>
      </c>
      <c r="M177" s="9">
        <f>K177+365*2-1</f>
        <v>44809</v>
      </c>
      <c r="N177" s="23" t="str">
        <f t="shared" si="6"/>
        <v>дистанции пешеходные</v>
      </c>
      <c r="P177" s="23"/>
      <c r="Q177" s="47">
        <f>VLOOKUP($B177,[1]Лист1!$B$5:$G$100,5,0)</f>
        <v>178</v>
      </c>
      <c r="R177" s="47">
        <f>VLOOKUP($B177,[1]Лист1!$B$5:$G$100,5,0)</f>
        <v>178</v>
      </c>
      <c r="S177" s="23"/>
      <c r="U177" s="67" t="s">
        <v>461</v>
      </c>
    </row>
    <row r="178" spans="1:256" x14ac:dyDescent="0.25">
      <c r="A178" s="6">
        <v>176</v>
      </c>
      <c r="B178" s="24" t="s">
        <v>119</v>
      </c>
      <c r="C178" s="8">
        <v>1998</v>
      </c>
      <c r="D178" s="8">
        <f t="shared" si="7"/>
        <v>23</v>
      </c>
      <c r="E178" s="24" t="s">
        <v>10</v>
      </c>
      <c r="F178" s="24"/>
      <c r="G178" s="10" t="s">
        <v>18</v>
      </c>
      <c r="H178" s="9">
        <v>43244</v>
      </c>
      <c r="I178" s="11">
        <v>117</v>
      </c>
      <c r="J178" s="10" t="s">
        <v>18</v>
      </c>
      <c r="K178" s="9">
        <v>43980</v>
      </c>
      <c r="L178" s="11" t="s">
        <v>287</v>
      </c>
      <c r="M178" s="9">
        <f>K178+365*2-1</f>
        <v>44709</v>
      </c>
      <c r="N178" s="23" t="str">
        <f t="shared" si="6"/>
        <v>дистанции пешеходные</v>
      </c>
      <c r="P178" s="23"/>
      <c r="Q178" s="47">
        <f>VLOOKUP($B178,[1]Лист1!$B$5:$G$100,5,0)</f>
        <v>52</v>
      </c>
      <c r="R178" s="47">
        <f>VLOOKUP($B178,[1]Лист1!$B$5:$G$100,5,0)</f>
        <v>52</v>
      </c>
      <c r="S178" s="23"/>
      <c r="U178" s="67" t="s">
        <v>461</v>
      </c>
    </row>
    <row r="179" spans="1:256" x14ac:dyDescent="0.25">
      <c r="A179" s="6">
        <v>177</v>
      </c>
      <c r="B179" s="7" t="s">
        <v>120</v>
      </c>
      <c r="C179" s="8">
        <v>1980</v>
      </c>
      <c r="D179" s="8">
        <f t="shared" si="7"/>
        <v>41</v>
      </c>
      <c r="E179" s="24" t="s">
        <v>10</v>
      </c>
      <c r="F179" s="24"/>
      <c r="G179" s="10" t="s">
        <v>18</v>
      </c>
      <c r="H179" s="62">
        <v>42606</v>
      </c>
      <c r="I179" s="63">
        <v>167</v>
      </c>
      <c r="J179" s="10" t="s">
        <v>18</v>
      </c>
      <c r="K179" s="62">
        <v>44067</v>
      </c>
      <c r="L179" s="63" t="s">
        <v>365</v>
      </c>
      <c r="M179" s="9">
        <f>K179+365*2-1</f>
        <v>44796</v>
      </c>
      <c r="N179" s="23" t="str">
        <f t="shared" si="6"/>
        <v>дистанции пешеходные</v>
      </c>
      <c r="P179" s="23"/>
      <c r="Q179" s="47">
        <f>VLOOKUP($B179,[1]Лист1!$B$5:$G$100,5,0)</f>
        <v>32</v>
      </c>
      <c r="R179" s="47">
        <f>VLOOKUP($B179,[1]Лист1!$B$5:$G$100,5,0)</f>
        <v>32</v>
      </c>
      <c r="S179" s="23"/>
      <c r="U179" s="67" t="s">
        <v>461</v>
      </c>
    </row>
    <row r="180" spans="1:256" x14ac:dyDescent="0.25">
      <c r="A180" s="6">
        <v>178</v>
      </c>
      <c r="B180" s="7" t="s">
        <v>121</v>
      </c>
      <c r="C180" s="8">
        <v>1998</v>
      </c>
      <c r="D180" s="8">
        <f t="shared" si="7"/>
        <v>23</v>
      </c>
      <c r="E180" s="24" t="s">
        <v>10</v>
      </c>
      <c r="F180" s="24"/>
      <c r="G180" s="10" t="s">
        <v>15</v>
      </c>
      <c r="H180" s="9">
        <v>42606</v>
      </c>
      <c r="I180" s="10">
        <v>167</v>
      </c>
      <c r="J180" s="10" t="s">
        <v>15</v>
      </c>
      <c r="K180" s="9">
        <v>44067</v>
      </c>
      <c r="L180" s="11" t="s">
        <v>365</v>
      </c>
      <c r="M180" s="9">
        <f>K180+365-1</f>
        <v>44431</v>
      </c>
      <c r="N180" s="23" t="str">
        <f t="shared" si="6"/>
        <v>дистанции пешеходные</v>
      </c>
      <c r="P180" s="23"/>
      <c r="Q180" s="47" t="e">
        <f>VLOOKUP($B180,[1]Лист1!$B$5:$G$100,5,0)</f>
        <v>#N/A</v>
      </c>
      <c r="R180" s="47" t="e">
        <f>VLOOKUP($B180,[1]Лист1!$B$5:$G$100,5,0)</f>
        <v>#N/A</v>
      </c>
      <c r="S180" s="23"/>
      <c r="T180" s="23" t="s">
        <v>427</v>
      </c>
      <c r="U180" s="67" t="s">
        <v>461</v>
      </c>
    </row>
    <row r="181" spans="1:256" s="42" customFormat="1" x14ac:dyDescent="0.25">
      <c r="A181" s="6">
        <v>179</v>
      </c>
      <c r="B181" s="7" t="s">
        <v>122</v>
      </c>
      <c r="C181" s="8">
        <v>2003</v>
      </c>
      <c r="D181" s="8">
        <f t="shared" si="7"/>
        <v>18</v>
      </c>
      <c r="E181" s="24" t="s">
        <v>10</v>
      </c>
      <c r="F181" s="24"/>
      <c r="G181" s="10" t="s">
        <v>15</v>
      </c>
      <c r="H181" s="12">
        <v>43914</v>
      </c>
      <c r="I181" s="11" t="s">
        <v>408</v>
      </c>
      <c r="J181" s="10" t="s">
        <v>15</v>
      </c>
      <c r="K181" s="9">
        <v>44286</v>
      </c>
      <c r="L181" s="11" t="s">
        <v>415</v>
      </c>
      <c r="M181" s="9">
        <f>K181+365-1</f>
        <v>44650</v>
      </c>
      <c r="N181" s="23" t="str">
        <f t="shared" si="6"/>
        <v>дистанции пешеходные</v>
      </c>
      <c r="O181" s="5"/>
      <c r="P181" s="5"/>
      <c r="Q181" s="47">
        <f>VLOOKUP($B181,[1]Лист1!$B$5:$G$100,5,0)</f>
        <v>0</v>
      </c>
      <c r="R181" s="47">
        <f>VLOOKUP($B181,[1]Лист1!$B$5:$G$100,5,0)</f>
        <v>0</v>
      </c>
      <c r="S181" s="5"/>
      <c r="T181" s="23" t="s">
        <v>427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x14ac:dyDescent="0.25">
      <c r="A182" s="6">
        <v>180</v>
      </c>
      <c r="B182" s="24" t="s">
        <v>248</v>
      </c>
      <c r="C182" s="8"/>
      <c r="D182" s="8">
        <f t="shared" si="7"/>
        <v>2021</v>
      </c>
      <c r="E182" s="24" t="s">
        <v>14</v>
      </c>
      <c r="F182" s="24"/>
      <c r="G182" s="10" t="s">
        <v>15</v>
      </c>
      <c r="H182" s="9">
        <v>43349</v>
      </c>
      <c r="I182" s="11" t="s">
        <v>34</v>
      </c>
      <c r="J182" s="10" t="s">
        <v>266</v>
      </c>
      <c r="K182" s="9"/>
      <c r="L182" s="11"/>
      <c r="M182" s="9"/>
      <c r="N182" s="23" t="str">
        <f t="shared" si="6"/>
        <v/>
      </c>
      <c r="P182" s="23"/>
      <c r="Q182" s="47" t="e">
        <f>VLOOKUP($B182,[1]Лист1!$B$5:$G$100,5,0)</f>
        <v>#N/A</v>
      </c>
      <c r="R182" s="47" t="e">
        <f>VLOOKUP($B182,[1]Лист1!$B$5:$G$100,5,0)</f>
        <v>#N/A</v>
      </c>
      <c r="S182" s="23"/>
    </row>
    <row r="183" spans="1:256" x14ac:dyDescent="0.25">
      <c r="A183" s="6">
        <v>181</v>
      </c>
      <c r="B183" s="24" t="s">
        <v>123</v>
      </c>
      <c r="C183" s="8">
        <v>1996</v>
      </c>
      <c r="D183" s="8">
        <f t="shared" si="7"/>
        <v>25</v>
      </c>
      <c r="E183" s="24" t="s">
        <v>10</v>
      </c>
      <c r="F183" s="24"/>
      <c r="G183" s="10" t="s">
        <v>15</v>
      </c>
      <c r="H183" s="9">
        <v>42606</v>
      </c>
      <c r="I183" s="10">
        <v>167</v>
      </c>
      <c r="J183" s="10" t="s">
        <v>15</v>
      </c>
      <c r="K183" s="9">
        <v>44067</v>
      </c>
      <c r="L183" s="11" t="s">
        <v>365</v>
      </c>
      <c r="M183" s="9">
        <f>K183+365-1</f>
        <v>44431</v>
      </c>
      <c r="N183" s="23" t="str">
        <f t="shared" si="6"/>
        <v>дистанции пешеходные</v>
      </c>
      <c r="P183" s="23"/>
      <c r="Q183" s="47" t="e">
        <f>VLOOKUP($B183,[1]Лист1!$B$5:$G$100,5,0)</f>
        <v>#N/A</v>
      </c>
      <c r="R183" s="47" t="e">
        <f>VLOOKUP($B183,[1]Лист1!$B$5:$G$100,5,0)</f>
        <v>#N/A</v>
      </c>
      <c r="S183" s="23"/>
      <c r="U183" s="67" t="s">
        <v>461</v>
      </c>
    </row>
    <row r="184" spans="1:256" x14ac:dyDescent="0.25">
      <c r="A184" s="6">
        <v>182</v>
      </c>
      <c r="B184" s="24" t="s">
        <v>311</v>
      </c>
      <c r="C184" s="8"/>
      <c r="D184" s="8">
        <f t="shared" si="7"/>
        <v>2021</v>
      </c>
      <c r="E184" s="24" t="s">
        <v>7</v>
      </c>
      <c r="F184" s="24"/>
      <c r="G184" s="10" t="s">
        <v>15</v>
      </c>
      <c r="H184" s="9">
        <v>43577</v>
      </c>
      <c r="I184" s="11" t="s">
        <v>301</v>
      </c>
      <c r="J184" s="10" t="s">
        <v>15</v>
      </c>
      <c r="K184" s="9">
        <v>44308</v>
      </c>
      <c r="L184" s="11" t="s">
        <v>365</v>
      </c>
      <c r="M184" s="9">
        <f>K184+365-1</f>
        <v>44672</v>
      </c>
      <c r="N184" s="23" t="str">
        <f t="shared" si="6"/>
        <v>дистанции горные</v>
      </c>
      <c r="P184" s="23"/>
      <c r="Q184" s="47" t="e">
        <f>VLOOKUP($B184,[1]Лист1!$B$5:$G$100,5,0)</f>
        <v>#N/A</v>
      </c>
      <c r="R184" s="47" t="e">
        <f>VLOOKUP($B184,[1]Лист1!$B$5:$G$100,5,0)</f>
        <v>#N/A</v>
      </c>
      <c r="S184" s="23"/>
      <c r="T184" t="s">
        <v>466</v>
      </c>
      <c r="U184" t="s">
        <v>469</v>
      </c>
    </row>
    <row r="185" spans="1:256" x14ac:dyDescent="0.25">
      <c r="A185" s="6">
        <v>183</v>
      </c>
      <c r="B185" s="24" t="s">
        <v>124</v>
      </c>
      <c r="C185" s="8"/>
      <c r="D185" s="8">
        <f t="shared" si="7"/>
        <v>2021</v>
      </c>
      <c r="E185" s="24" t="s">
        <v>32</v>
      </c>
      <c r="F185" s="24"/>
      <c r="G185" s="10" t="s">
        <v>18</v>
      </c>
      <c r="H185" s="9">
        <v>43349</v>
      </c>
      <c r="I185" s="11" t="s">
        <v>34</v>
      </c>
      <c r="J185" s="10" t="s">
        <v>266</v>
      </c>
      <c r="K185" s="9"/>
      <c r="L185" s="11"/>
      <c r="M185" s="9"/>
      <c r="N185" s="23" t="str">
        <f t="shared" si="6"/>
        <v/>
      </c>
      <c r="P185" s="23"/>
      <c r="Q185" s="47" t="e">
        <f>VLOOKUP($B185,[1]Лист1!$B$5:$G$100,5,0)</f>
        <v>#N/A</v>
      </c>
      <c r="R185" s="47" t="e">
        <f>VLOOKUP($B185,[1]Лист1!$B$5:$G$100,5,0)</f>
        <v>#N/A</v>
      </c>
      <c r="S185" s="23"/>
      <c r="U185" s="67" t="s">
        <v>461</v>
      </c>
    </row>
    <row r="186" spans="1:256" x14ac:dyDescent="0.25">
      <c r="A186" s="6">
        <v>184</v>
      </c>
      <c r="B186" s="24" t="s">
        <v>125</v>
      </c>
      <c r="C186" s="8">
        <v>2003</v>
      </c>
      <c r="D186" s="8">
        <f t="shared" si="7"/>
        <v>18</v>
      </c>
      <c r="E186" s="24" t="s">
        <v>10</v>
      </c>
      <c r="F186" s="24"/>
      <c r="G186" s="10" t="s">
        <v>15</v>
      </c>
      <c r="H186" s="9">
        <v>43563</v>
      </c>
      <c r="I186" s="11" t="s">
        <v>285</v>
      </c>
      <c r="J186" s="10" t="s">
        <v>15</v>
      </c>
      <c r="K186" s="12">
        <v>44308</v>
      </c>
      <c r="L186" s="11" t="s">
        <v>365</v>
      </c>
      <c r="M186" s="9">
        <f>K186+365-1</f>
        <v>44672</v>
      </c>
      <c r="N186" s="23" t="str">
        <f t="shared" si="6"/>
        <v>дистанции пешеходные</v>
      </c>
      <c r="P186" s="23"/>
      <c r="Q186" s="47">
        <f>VLOOKUP($B186,[1]Лист1!$B$5:$G$100,5,0)</f>
        <v>0</v>
      </c>
      <c r="R186" s="47">
        <f>VLOOKUP($B186,[1]Лист1!$B$5:$G$100,5,0)</f>
        <v>0</v>
      </c>
      <c r="S186" s="23"/>
    </row>
    <row r="187" spans="1:256" x14ac:dyDescent="0.25">
      <c r="A187" s="6">
        <v>185</v>
      </c>
      <c r="B187" s="24" t="s">
        <v>352</v>
      </c>
      <c r="C187" s="8"/>
      <c r="D187" s="8">
        <f t="shared" si="7"/>
        <v>2021</v>
      </c>
      <c r="E187" s="24" t="s">
        <v>7</v>
      </c>
      <c r="F187" s="24"/>
      <c r="G187" s="10" t="s">
        <v>15</v>
      </c>
      <c r="H187" s="9">
        <v>43605</v>
      </c>
      <c r="I187" s="11" t="s">
        <v>353</v>
      </c>
      <c r="J187" s="10" t="s">
        <v>15</v>
      </c>
      <c r="K187" s="9">
        <v>44345</v>
      </c>
      <c r="L187" s="11" t="s">
        <v>475</v>
      </c>
      <c r="M187" s="9">
        <f>K187+365-1</f>
        <v>44709</v>
      </c>
      <c r="N187" s="23" t="str">
        <f t="shared" si="6"/>
        <v>дистанции горные</v>
      </c>
      <c r="P187" s="23"/>
      <c r="Q187" s="47" t="e">
        <f>VLOOKUP($B187,[1]Лист1!$B$5:$G$100,5,0)</f>
        <v>#N/A</v>
      </c>
      <c r="R187" s="47" t="e">
        <f>VLOOKUP($B187,[1]Лист1!$B$5:$G$100,5,0)</f>
        <v>#N/A</v>
      </c>
      <c r="S187" s="23"/>
      <c r="T187" t="s">
        <v>463</v>
      </c>
      <c r="U187" t="s">
        <v>467</v>
      </c>
    </row>
    <row r="188" spans="1:256" x14ac:dyDescent="0.25">
      <c r="A188" s="6">
        <v>186</v>
      </c>
      <c r="B188" s="24" t="s">
        <v>424</v>
      </c>
      <c r="C188" s="8"/>
      <c r="D188" s="8">
        <f t="shared" si="7"/>
        <v>2021</v>
      </c>
      <c r="E188" s="24" t="s">
        <v>315</v>
      </c>
      <c r="F188" s="24"/>
      <c r="G188" s="10" t="s">
        <v>15</v>
      </c>
      <c r="H188" s="9">
        <v>44132</v>
      </c>
      <c r="I188" s="11" t="s">
        <v>422</v>
      </c>
      <c r="J188" s="10" t="s">
        <v>15</v>
      </c>
      <c r="K188" s="9">
        <v>44132</v>
      </c>
      <c r="L188" s="11" t="s">
        <v>422</v>
      </c>
      <c r="M188" s="9">
        <f>K188+365-1</f>
        <v>44496</v>
      </c>
      <c r="N188" s="23" t="str">
        <f t="shared" si="6"/>
        <v>маршруты</v>
      </c>
      <c r="P188" s="23"/>
      <c r="S188" s="23"/>
    </row>
    <row r="189" spans="1:256" x14ac:dyDescent="0.25">
      <c r="A189" s="6">
        <v>187</v>
      </c>
      <c r="B189" s="7" t="s">
        <v>126</v>
      </c>
      <c r="C189" s="8"/>
      <c r="D189" s="8">
        <f t="shared" si="7"/>
        <v>2021</v>
      </c>
      <c r="E189" s="24" t="s">
        <v>7</v>
      </c>
      <c r="F189" s="24"/>
      <c r="G189" s="10" t="s">
        <v>8</v>
      </c>
      <c r="H189" s="9">
        <v>39092</v>
      </c>
      <c r="I189" s="11">
        <v>53</v>
      </c>
      <c r="J189" s="10" t="s">
        <v>8</v>
      </c>
      <c r="K189" s="9">
        <v>44242</v>
      </c>
      <c r="L189" s="11" t="s">
        <v>25</v>
      </c>
      <c r="M189" s="9">
        <f>K189+365*2-1</f>
        <v>44971</v>
      </c>
      <c r="N189" s="23" t="str">
        <f t="shared" si="6"/>
        <v>дистанции горные</v>
      </c>
      <c r="P189" s="23"/>
      <c r="Q189" s="47" t="e">
        <f>VLOOKUP($B189,[1]Лист1!$B$5:$G$100,5,0)</f>
        <v>#N/A</v>
      </c>
      <c r="R189" s="47" t="e">
        <f>VLOOKUP($B189,[1]Лист1!$B$5:$G$100,5,0)</f>
        <v>#N/A</v>
      </c>
      <c r="S189" s="23"/>
      <c r="T189" t="s">
        <v>466</v>
      </c>
      <c r="U189" t="s">
        <v>464</v>
      </c>
    </row>
    <row r="190" spans="1:256" x14ac:dyDescent="0.25">
      <c r="A190" s="6">
        <v>188</v>
      </c>
      <c r="B190" s="43" t="s">
        <v>332</v>
      </c>
      <c r="C190" s="8"/>
      <c r="D190" s="8">
        <f t="shared" si="7"/>
        <v>2021</v>
      </c>
      <c r="E190" s="24" t="s">
        <v>315</v>
      </c>
      <c r="F190" s="24"/>
      <c r="G190" s="10" t="s">
        <v>15</v>
      </c>
      <c r="H190" s="9">
        <v>43577</v>
      </c>
      <c r="I190" s="11" t="s">
        <v>301</v>
      </c>
      <c r="J190" s="10" t="s">
        <v>18</v>
      </c>
      <c r="K190" s="9">
        <v>44251</v>
      </c>
      <c r="L190" s="11" t="s">
        <v>446</v>
      </c>
      <c r="M190" s="9">
        <f>K190+365*2-1</f>
        <v>44980</v>
      </c>
      <c r="N190" s="23" t="str">
        <f t="shared" si="6"/>
        <v>маршруты</v>
      </c>
      <c r="P190" s="23"/>
      <c r="Q190" s="47" t="e">
        <f>VLOOKUP($B190,[1]Лист1!$B$5:$G$100,5,0)</f>
        <v>#N/A</v>
      </c>
      <c r="R190" s="47" t="e">
        <f>VLOOKUP($B190,[1]Лист1!$B$5:$G$100,5,0)</f>
        <v>#N/A</v>
      </c>
      <c r="S190" s="23"/>
      <c r="U190" s="64" t="s">
        <v>438</v>
      </c>
    </row>
    <row r="191" spans="1:256" x14ac:dyDescent="0.25">
      <c r="A191" s="6">
        <v>189</v>
      </c>
      <c r="B191" s="43" t="s">
        <v>453</v>
      </c>
      <c r="C191" s="8"/>
      <c r="D191" s="8">
        <f t="shared" si="7"/>
        <v>2021</v>
      </c>
      <c r="E191" s="24" t="s">
        <v>315</v>
      </c>
      <c r="F191" s="24"/>
      <c r="G191" s="10" t="s">
        <v>15</v>
      </c>
      <c r="H191" s="9">
        <v>44251</v>
      </c>
      <c r="I191" s="11" t="s">
        <v>446</v>
      </c>
      <c r="J191" s="10" t="s">
        <v>15</v>
      </c>
      <c r="K191" s="9">
        <v>44251</v>
      </c>
      <c r="L191" s="11" t="s">
        <v>446</v>
      </c>
      <c r="M191" s="9">
        <f>K191+365-1</f>
        <v>44615</v>
      </c>
      <c r="N191" s="23" t="str">
        <f t="shared" si="6"/>
        <v>маршруты</v>
      </c>
      <c r="P191" s="23"/>
      <c r="S191" s="23"/>
    </row>
    <row r="192" spans="1:256" x14ac:dyDescent="0.25">
      <c r="A192" s="6">
        <v>190</v>
      </c>
      <c r="B192" s="7" t="s">
        <v>127</v>
      </c>
      <c r="C192" s="8">
        <v>1988</v>
      </c>
      <c r="D192" s="8">
        <f t="shared" si="7"/>
        <v>33</v>
      </c>
      <c r="E192" s="24" t="s">
        <v>10</v>
      </c>
      <c r="F192" s="24"/>
      <c r="G192" s="10" t="s">
        <v>18</v>
      </c>
      <c r="H192" s="9">
        <v>41345</v>
      </c>
      <c r="I192" s="8">
        <v>717</v>
      </c>
      <c r="J192" s="10" t="s">
        <v>18</v>
      </c>
      <c r="K192" s="9">
        <v>44242</v>
      </c>
      <c r="L192" s="11" t="s">
        <v>25</v>
      </c>
      <c r="M192" s="9">
        <f>K192+365*2-1</f>
        <v>44971</v>
      </c>
      <c r="N192" s="23" t="str">
        <f t="shared" si="6"/>
        <v>дистанции пешеходные</v>
      </c>
      <c r="P192" s="23"/>
      <c r="Q192" s="47" t="e">
        <f>VLOOKUP($B192,[1]Лист1!$B$5:$G$100,5,0)</f>
        <v>#N/A</v>
      </c>
      <c r="R192" s="47" t="e">
        <f>VLOOKUP($B192,[1]Лист1!$B$5:$G$100,5,0)</f>
        <v>#N/A</v>
      </c>
      <c r="S192" s="23"/>
      <c r="U192" s="67" t="s">
        <v>461</v>
      </c>
    </row>
    <row r="193" spans="1:21" x14ac:dyDescent="0.25">
      <c r="A193" s="6">
        <v>191</v>
      </c>
      <c r="B193" s="7" t="s">
        <v>279</v>
      </c>
      <c r="C193" s="8"/>
      <c r="D193" s="8">
        <f t="shared" si="7"/>
        <v>2021</v>
      </c>
      <c r="E193" s="24" t="s">
        <v>10</v>
      </c>
      <c r="F193" s="24"/>
      <c r="G193" s="10" t="s">
        <v>15</v>
      </c>
      <c r="H193" s="9">
        <v>43531</v>
      </c>
      <c r="I193" s="11" t="s">
        <v>283</v>
      </c>
      <c r="J193" s="10" t="s">
        <v>15</v>
      </c>
      <c r="K193" s="9">
        <v>44286</v>
      </c>
      <c r="L193" s="11" t="s">
        <v>415</v>
      </c>
      <c r="M193" s="9">
        <f>K193+365-1</f>
        <v>44650</v>
      </c>
      <c r="N193" s="23" t="str">
        <f t="shared" si="6"/>
        <v>дистанции пешеходные</v>
      </c>
      <c r="P193" s="23"/>
      <c r="Q193" s="47">
        <f>VLOOKUP($B193,[1]Лист1!$B$5:$G$100,5,0)</f>
        <v>0</v>
      </c>
      <c r="R193" s="47">
        <f>VLOOKUP($B193,[1]Лист1!$B$5:$G$100,5,0)</f>
        <v>0</v>
      </c>
      <c r="S193" s="23"/>
      <c r="T193" s="23" t="s">
        <v>428</v>
      </c>
      <c r="U193" s="67" t="s">
        <v>461</v>
      </c>
    </row>
    <row r="194" spans="1:21" x14ac:dyDescent="0.25">
      <c r="A194" s="6">
        <v>192</v>
      </c>
      <c r="B194" s="7" t="s">
        <v>128</v>
      </c>
      <c r="C194" s="8">
        <v>1990</v>
      </c>
      <c r="D194" s="8">
        <f t="shared" si="7"/>
        <v>31</v>
      </c>
      <c r="E194" s="24" t="s">
        <v>10</v>
      </c>
      <c r="F194" s="24"/>
      <c r="G194" s="10" t="s">
        <v>18</v>
      </c>
      <c r="H194" s="9">
        <v>43178</v>
      </c>
      <c r="I194" s="11">
        <v>49</v>
      </c>
      <c r="J194" s="10" t="s">
        <v>18</v>
      </c>
      <c r="K194" s="9">
        <v>43921</v>
      </c>
      <c r="L194" s="11" t="s">
        <v>414</v>
      </c>
      <c r="M194" s="9">
        <f>K194+365*2-1</f>
        <v>44650</v>
      </c>
      <c r="N194" s="23" t="str">
        <f t="shared" si="6"/>
        <v>дистанции пешеходные</v>
      </c>
      <c r="P194" s="23"/>
      <c r="Q194" s="47">
        <f>VLOOKUP($B194,[1]Лист1!$B$5:$G$100,5,0)</f>
        <v>57</v>
      </c>
      <c r="R194" s="47">
        <f>VLOOKUP($B194,[1]Лист1!$B$5:$G$100,5,0)</f>
        <v>57</v>
      </c>
      <c r="S194" s="23"/>
      <c r="U194" s="67" t="s">
        <v>461</v>
      </c>
    </row>
    <row r="195" spans="1:21" x14ac:dyDescent="0.25">
      <c r="A195" s="6">
        <v>193</v>
      </c>
      <c r="B195" s="43" t="s">
        <v>333</v>
      </c>
      <c r="C195" s="8"/>
      <c r="D195" s="8">
        <f t="shared" si="7"/>
        <v>2021</v>
      </c>
      <c r="E195" s="24" t="s">
        <v>7</v>
      </c>
      <c r="F195" s="24"/>
      <c r="G195" s="10" t="s">
        <v>15</v>
      </c>
      <c r="H195" s="9">
        <v>43577</v>
      </c>
      <c r="I195" s="11" t="s">
        <v>301</v>
      </c>
      <c r="J195" s="10" t="s">
        <v>15</v>
      </c>
      <c r="K195" s="9">
        <v>44308</v>
      </c>
      <c r="L195" s="11" t="s">
        <v>365</v>
      </c>
      <c r="M195" s="9">
        <f>K195+365-1</f>
        <v>44672</v>
      </c>
      <c r="N195" s="23" t="str">
        <f t="shared" si="6"/>
        <v>дистанции горные</v>
      </c>
      <c r="P195" s="23"/>
      <c r="Q195" s="47" t="e">
        <f>VLOOKUP($B195,[1]Лист1!$B$5:$G$100,5,0)</f>
        <v>#N/A</v>
      </c>
      <c r="R195" s="47" t="e">
        <f>VLOOKUP($B195,[1]Лист1!$B$5:$G$100,5,0)</f>
        <v>#N/A</v>
      </c>
      <c r="S195" s="23"/>
      <c r="T195" t="s">
        <v>463</v>
      </c>
      <c r="U195" t="s">
        <v>467</v>
      </c>
    </row>
    <row r="196" spans="1:21" x14ac:dyDescent="0.25">
      <c r="A196" s="6">
        <v>194</v>
      </c>
      <c r="B196" s="7" t="s">
        <v>129</v>
      </c>
      <c r="C196" s="8"/>
      <c r="D196" s="8">
        <f t="shared" si="7"/>
        <v>2021</v>
      </c>
      <c r="E196" s="24" t="s">
        <v>7</v>
      </c>
      <c r="F196" s="24"/>
      <c r="G196" s="10" t="s">
        <v>18</v>
      </c>
      <c r="H196" s="9">
        <v>36999</v>
      </c>
      <c r="I196" s="8">
        <v>24</v>
      </c>
      <c r="J196" s="10" t="s">
        <v>18</v>
      </c>
      <c r="K196" s="9">
        <v>44242</v>
      </c>
      <c r="L196" s="11" t="s">
        <v>25</v>
      </c>
      <c r="M196" s="9">
        <f>K196+365*2-1</f>
        <v>44971</v>
      </c>
      <c r="N196" s="23" t="str">
        <f t="shared" si="6"/>
        <v>дистанции горные</v>
      </c>
      <c r="P196" s="23"/>
      <c r="Q196" s="47" t="e">
        <f>VLOOKUP($B196,[1]Лист1!$B$5:$G$100,5,0)</f>
        <v>#N/A</v>
      </c>
      <c r="R196" s="47" t="e">
        <f>VLOOKUP($B196,[1]Лист1!$B$5:$G$100,5,0)</f>
        <v>#N/A</v>
      </c>
      <c r="S196" s="23"/>
      <c r="T196" t="s">
        <v>466</v>
      </c>
      <c r="U196" t="s">
        <v>464</v>
      </c>
    </row>
    <row r="197" spans="1:21" x14ac:dyDescent="0.25">
      <c r="A197" s="6">
        <v>195</v>
      </c>
      <c r="B197" s="43" t="s">
        <v>334</v>
      </c>
      <c r="C197" s="8"/>
      <c r="D197" s="8">
        <f t="shared" si="7"/>
        <v>2021</v>
      </c>
      <c r="E197" s="24" t="s">
        <v>7</v>
      </c>
      <c r="F197" s="24"/>
      <c r="G197" s="10" t="s">
        <v>15</v>
      </c>
      <c r="H197" s="9">
        <v>43577</v>
      </c>
      <c r="I197" s="11" t="s">
        <v>301</v>
      </c>
      <c r="J197" s="10" t="s">
        <v>15</v>
      </c>
      <c r="K197" s="9">
        <v>44308</v>
      </c>
      <c r="L197" s="11" t="s">
        <v>365</v>
      </c>
      <c r="M197" s="9">
        <f>K197+365-1</f>
        <v>44672</v>
      </c>
      <c r="N197" s="23" t="str">
        <f t="shared" si="6"/>
        <v>дистанции горные</v>
      </c>
      <c r="P197" s="23"/>
      <c r="Q197" s="47" t="e">
        <f>VLOOKUP($B197,[1]Лист1!$B$5:$G$100,5,0)</f>
        <v>#N/A</v>
      </c>
      <c r="R197" s="47" t="e">
        <f>VLOOKUP($B197,[1]Лист1!$B$5:$G$100,5,0)</f>
        <v>#N/A</v>
      </c>
      <c r="S197" s="23"/>
      <c r="T197" t="s">
        <v>463</v>
      </c>
      <c r="U197" t="s">
        <v>467</v>
      </c>
    </row>
    <row r="198" spans="1:21" x14ac:dyDescent="0.25">
      <c r="A198" s="6">
        <v>196</v>
      </c>
      <c r="B198" s="43" t="s">
        <v>405</v>
      </c>
      <c r="C198" s="8"/>
      <c r="D198" s="8">
        <f t="shared" si="7"/>
        <v>2021</v>
      </c>
      <c r="E198" s="24" t="s">
        <v>10</v>
      </c>
      <c r="F198" s="24"/>
      <c r="G198" s="10" t="s">
        <v>15</v>
      </c>
      <c r="H198" s="9">
        <v>44001</v>
      </c>
      <c r="I198" s="11" t="s">
        <v>406</v>
      </c>
      <c r="J198" s="10" t="s">
        <v>15</v>
      </c>
      <c r="K198" s="9">
        <v>44001</v>
      </c>
      <c r="L198" s="11" t="s">
        <v>406</v>
      </c>
      <c r="M198" s="9">
        <f>K198+365-1</f>
        <v>44365</v>
      </c>
      <c r="N198" s="23" t="str">
        <f t="shared" si="6"/>
        <v>дистанции пешеходные</v>
      </c>
      <c r="P198" s="23"/>
      <c r="S198" s="23"/>
    </row>
    <row r="199" spans="1:21" x14ac:dyDescent="0.25">
      <c r="A199" s="6">
        <v>197</v>
      </c>
      <c r="B199" s="7" t="s">
        <v>130</v>
      </c>
      <c r="C199" s="8">
        <v>1991</v>
      </c>
      <c r="D199" s="8">
        <f t="shared" si="7"/>
        <v>30</v>
      </c>
      <c r="E199" s="24" t="s">
        <v>10</v>
      </c>
      <c r="F199" s="24"/>
      <c r="G199" s="10" t="s">
        <v>15</v>
      </c>
      <c r="H199" s="9">
        <v>40966</v>
      </c>
      <c r="I199" s="8">
        <v>575</v>
      </c>
      <c r="J199" s="10" t="s">
        <v>15</v>
      </c>
      <c r="K199" s="9">
        <v>44242</v>
      </c>
      <c r="L199" s="11" t="s">
        <v>378</v>
      </c>
      <c r="M199" s="9">
        <f>K199+365-1</f>
        <v>44606</v>
      </c>
      <c r="N199" s="23" t="str">
        <f t="shared" si="6"/>
        <v>дистанции пешеходные</v>
      </c>
      <c r="P199" s="23"/>
      <c r="Q199" s="47" t="e">
        <f>VLOOKUP($B199,[1]Лист1!$B$5:$G$100,5,0)</f>
        <v>#N/A</v>
      </c>
      <c r="R199" s="47" t="e">
        <f>VLOOKUP($B199,[1]Лист1!$B$5:$G$100,5,0)</f>
        <v>#N/A</v>
      </c>
      <c r="S199" s="23"/>
      <c r="T199" s="23" t="s">
        <v>427</v>
      </c>
      <c r="U199" s="67" t="s">
        <v>461</v>
      </c>
    </row>
    <row r="200" spans="1:21" x14ac:dyDescent="0.25">
      <c r="A200" s="6">
        <v>198</v>
      </c>
      <c r="B200" s="24" t="s">
        <v>131</v>
      </c>
      <c r="C200" s="8"/>
      <c r="D200" s="8">
        <f t="shared" si="7"/>
        <v>2021</v>
      </c>
      <c r="E200" s="24" t="s">
        <v>14</v>
      </c>
      <c r="F200" s="24"/>
      <c r="G200" s="10" t="s">
        <v>15</v>
      </c>
      <c r="H200" s="12">
        <v>42606</v>
      </c>
      <c r="I200" s="11">
        <v>167</v>
      </c>
      <c r="J200" s="10" t="s">
        <v>266</v>
      </c>
      <c r="K200" s="9"/>
      <c r="L200" s="11"/>
      <c r="M200" s="9"/>
      <c r="N200" s="23" t="str">
        <f t="shared" si="6"/>
        <v/>
      </c>
      <c r="P200" s="23"/>
      <c r="Q200" s="47" t="e">
        <f>VLOOKUP($B200,[1]Лист1!$B$5:$G$100,5,0)</f>
        <v>#N/A</v>
      </c>
      <c r="R200" s="47" t="e">
        <f>VLOOKUP($B200,[1]Лист1!$B$5:$G$100,5,0)</f>
        <v>#N/A</v>
      </c>
      <c r="S200" s="23"/>
    </row>
    <row r="201" spans="1:21" x14ac:dyDescent="0.25">
      <c r="A201" s="6">
        <v>199</v>
      </c>
      <c r="B201" s="7" t="s">
        <v>132</v>
      </c>
      <c r="C201" s="8"/>
      <c r="D201" s="8">
        <f t="shared" si="7"/>
        <v>2021</v>
      </c>
      <c r="E201" s="24" t="s">
        <v>14</v>
      </c>
      <c r="F201" s="24"/>
      <c r="G201" s="10" t="s">
        <v>15</v>
      </c>
      <c r="H201" s="12">
        <v>42825</v>
      </c>
      <c r="I201" s="11">
        <v>39</v>
      </c>
      <c r="J201" s="10" t="s">
        <v>266</v>
      </c>
      <c r="K201" s="9"/>
      <c r="L201" s="11"/>
      <c r="M201" s="9"/>
      <c r="N201" s="23" t="str">
        <f t="shared" si="6"/>
        <v/>
      </c>
      <c r="Q201" s="47" t="e">
        <f>VLOOKUP($B201,[1]Лист1!$B$5:$G$100,5,0)</f>
        <v>#N/A</v>
      </c>
      <c r="R201" s="47" t="e">
        <f>VLOOKUP($B201,[1]Лист1!$B$5:$G$100,5,0)</f>
        <v>#N/A</v>
      </c>
    </row>
    <row r="202" spans="1:21" x14ac:dyDescent="0.25">
      <c r="A202" s="6">
        <v>200</v>
      </c>
      <c r="B202" s="24" t="s">
        <v>133</v>
      </c>
      <c r="C202" s="8"/>
      <c r="D202" s="8">
        <f t="shared" si="7"/>
        <v>2021</v>
      </c>
      <c r="E202" s="24" t="s">
        <v>14</v>
      </c>
      <c r="F202" s="24"/>
      <c r="G202" s="10" t="s">
        <v>18</v>
      </c>
      <c r="H202" s="9">
        <v>43090</v>
      </c>
      <c r="I202" s="11">
        <v>259</v>
      </c>
      <c r="J202" s="10" t="s">
        <v>266</v>
      </c>
      <c r="K202" s="9"/>
      <c r="L202" s="11"/>
      <c r="M202" s="9"/>
      <c r="N202" s="23" t="str">
        <f t="shared" si="6"/>
        <v/>
      </c>
      <c r="P202" s="23"/>
      <c r="Q202" s="47" t="e">
        <f>VLOOKUP($B202,[1]Лист1!$B$5:$G$100,5,0)</f>
        <v>#N/A</v>
      </c>
      <c r="R202" s="47" t="e">
        <f>VLOOKUP($B202,[1]Лист1!$B$5:$G$100,5,0)</f>
        <v>#N/A</v>
      </c>
      <c r="S202" s="23"/>
    </row>
    <row r="203" spans="1:21" x14ac:dyDescent="0.25">
      <c r="A203" s="6">
        <v>201</v>
      </c>
      <c r="B203" s="7" t="s">
        <v>134</v>
      </c>
      <c r="C203" s="8"/>
      <c r="D203" s="8">
        <f t="shared" si="7"/>
        <v>2021</v>
      </c>
      <c r="E203" s="24" t="s">
        <v>7</v>
      </c>
      <c r="F203" s="24"/>
      <c r="G203" s="10" t="s">
        <v>15</v>
      </c>
      <c r="H203" s="12">
        <v>41345</v>
      </c>
      <c r="I203" s="11">
        <v>717</v>
      </c>
      <c r="J203" s="10" t="s">
        <v>15</v>
      </c>
      <c r="K203" s="9">
        <v>44242</v>
      </c>
      <c r="L203" s="11" t="s">
        <v>378</v>
      </c>
      <c r="M203" s="9">
        <f>K203+365-1</f>
        <v>44606</v>
      </c>
      <c r="N203" s="23" t="str">
        <f t="shared" si="6"/>
        <v>дистанции горные</v>
      </c>
      <c r="P203" s="23"/>
      <c r="Q203" s="47" t="e">
        <f>VLOOKUP($B203,[1]Лист1!$B$5:$G$100,5,0)</f>
        <v>#N/A</v>
      </c>
      <c r="R203" s="47" t="e">
        <f>VLOOKUP($B203,[1]Лист1!$B$5:$G$100,5,0)</f>
        <v>#N/A</v>
      </c>
      <c r="S203" s="23"/>
      <c r="T203" t="s">
        <v>463</v>
      </c>
      <c r="U203" t="s">
        <v>467</v>
      </c>
    </row>
    <row r="204" spans="1:21" x14ac:dyDescent="0.25">
      <c r="A204" s="6">
        <v>202</v>
      </c>
      <c r="B204" s="24" t="s">
        <v>135</v>
      </c>
      <c r="C204" s="8">
        <v>1977</v>
      </c>
      <c r="D204" s="8">
        <f t="shared" si="7"/>
        <v>44</v>
      </c>
      <c r="E204" s="24" t="s">
        <v>10</v>
      </c>
      <c r="F204" s="24"/>
      <c r="G204" s="10" t="s">
        <v>15</v>
      </c>
      <c r="H204" s="9">
        <v>43178</v>
      </c>
      <c r="I204" s="11">
        <v>49</v>
      </c>
      <c r="J204" s="10" t="s">
        <v>15</v>
      </c>
      <c r="K204" s="9">
        <v>44286</v>
      </c>
      <c r="L204" s="11" t="s">
        <v>415</v>
      </c>
      <c r="M204" s="9">
        <f>K204+365-1</f>
        <v>44650</v>
      </c>
      <c r="N204" s="23" t="str">
        <f t="shared" si="6"/>
        <v>дистанции пешеходные</v>
      </c>
      <c r="Q204" s="47">
        <f>VLOOKUP($B204,[1]Лист1!$B$5:$G$200,4,0)</f>
        <v>9</v>
      </c>
      <c r="R204" s="47">
        <f>VLOOKUP($B204,[1]Лист1!$B$5:$G$100,5,0)</f>
        <v>0</v>
      </c>
      <c r="T204" s="23" t="s">
        <v>434</v>
      </c>
      <c r="U204" s="67" t="s">
        <v>461</v>
      </c>
    </row>
    <row r="205" spans="1:21" x14ac:dyDescent="0.25">
      <c r="A205" s="6">
        <v>203</v>
      </c>
      <c r="B205" s="24" t="s">
        <v>136</v>
      </c>
      <c r="C205" s="8">
        <v>1987</v>
      </c>
      <c r="D205" s="8">
        <f t="shared" si="7"/>
        <v>34</v>
      </c>
      <c r="E205" s="24" t="s">
        <v>10</v>
      </c>
      <c r="F205" s="24"/>
      <c r="G205" s="10" t="s">
        <v>15</v>
      </c>
      <c r="H205" s="9">
        <v>42865</v>
      </c>
      <c r="I205" s="8">
        <v>59</v>
      </c>
      <c r="J205" s="10" t="s">
        <v>266</v>
      </c>
      <c r="K205" s="9"/>
      <c r="L205" s="11"/>
      <c r="M205" s="9"/>
      <c r="N205" s="23" t="str">
        <f t="shared" si="6"/>
        <v/>
      </c>
      <c r="P205" s="23"/>
      <c r="Q205" s="47" t="e">
        <f>VLOOKUP($B205,[1]Лист1!$B$5:$G$100,5,0)</f>
        <v>#N/A</v>
      </c>
      <c r="R205" s="47" t="e">
        <f>VLOOKUP($B205,[1]Лист1!$B$5:$G$100,5,0)</f>
        <v>#N/A</v>
      </c>
      <c r="S205" s="23"/>
      <c r="U205" s="67" t="s">
        <v>461</v>
      </c>
    </row>
    <row r="206" spans="1:21" x14ac:dyDescent="0.25">
      <c r="A206" s="6">
        <v>204</v>
      </c>
      <c r="B206" s="24" t="s">
        <v>137</v>
      </c>
      <c r="C206" s="8">
        <v>1977</v>
      </c>
      <c r="D206" s="8">
        <f t="shared" si="7"/>
        <v>44</v>
      </c>
      <c r="E206" s="24" t="s">
        <v>10</v>
      </c>
      <c r="F206" s="24"/>
      <c r="G206" s="10" t="s">
        <v>18</v>
      </c>
      <c r="H206" s="9">
        <v>43178</v>
      </c>
      <c r="I206" s="11">
        <v>49</v>
      </c>
      <c r="J206" s="10" t="s">
        <v>18</v>
      </c>
      <c r="K206" s="9">
        <v>43921</v>
      </c>
      <c r="L206" s="11" t="s">
        <v>414</v>
      </c>
      <c r="M206" s="9">
        <f>K206+365*2-1</f>
        <v>44650</v>
      </c>
      <c r="N206" s="23" t="str">
        <f t="shared" ref="N206:N271" si="8">IF(K206&gt;0,E206,"")</f>
        <v>дистанции пешеходные</v>
      </c>
      <c r="P206" s="23"/>
      <c r="Q206" s="47">
        <f>VLOOKUP($B206,[1]Лист1!$B$5:$G$200,4,0)</f>
        <v>24</v>
      </c>
      <c r="R206" s="47">
        <f>VLOOKUP($B206,[1]Лист1!$B$5:$G$100,5,0)</f>
        <v>24</v>
      </c>
      <c r="S206" s="23"/>
      <c r="U206" s="67" t="s">
        <v>461</v>
      </c>
    </row>
    <row r="207" spans="1:21" x14ac:dyDescent="0.25">
      <c r="A207" s="6">
        <v>205</v>
      </c>
      <c r="B207" s="7" t="s">
        <v>138</v>
      </c>
      <c r="C207" s="8">
        <v>1979</v>
      </c>
      <c r="D207" s="8">
        <f t="shared" si="7"/>
        <v>42</v>
      </c>
      <c r="E207" s="24" t="s">
        <v>10</v>
      </c>
      <c r="F207" s="24"/>
      <c r="G207" s="10" t="s">
        <v>18</v>
      </c>
      <c r="H207" s="9">
        <v>41697</v>
      </c>
      <c r="I207" s="8">
        <v>597</v>
      </c>
      <c r="J207" s="10" t="s">
        <v>266</v>
      </c>
      <c r="K207" s="9"/>
      <c r="L207" s="11"/>
      <c r="M207" s="9"/>
      <c r="N207" s="23" t="str">
        <f t="shared" si="8"/>
        <v/>
      </c>
      <c r="P207" s="23"/>
      <c r="Q207" s="47" t="e">
        <f>VLOOKUP($B207,[1]Лист1!$B$5:$G$100,5,0)</f>
        <v>#N/A</v>
      </c>
      <c r="R207" s="47" t="e">
        <f>VLOOKUP($B207,[1]Лист1!$B$5:$G$100,5,0)</f>
        <v>#N/A</v>
      </c>
      <c r="S207" s="23"/>
      <c r="U207" s="67" t="s">
        <v>461</v>
      </c>
    </row>
    <row r="208" spans="1:21" x14ac:dyDescent="0.25">
      <c r="A208" s="6">
        <v>206</v>
      </c>
      <c r="B208" s="7" t="s">
        <v>392</v>
      </c>
      <c r="C208" s="8"/>
      <c r="D208" s="8">
        <f t="shared" ref="D208:D213" si="9">2021-C208</f>
        <v>2021</v>
      </c>
      <c r="E208" s="24" t="s">
        <v>32</v>
      </c>
      <c r="F208" s="24"/>
      <c r="G208" s="10" t="s">
        <v>15</v>
      </c>
      <c r="H208" s="12">
        <v>43892</v>
      </c>
      <c r="I208" s="11" t="s">
        <v>381</v>
      </c>
      <c r="J208" s="59" t="s">
        <v>266</v>
      </c>
      <c r="K208" s="58"/>
      <c r="L208" s="68"/>
      <c r="M208" s="9"/>
      <c r="N208" s="23" t="str">
        <f t="shared" si="8"/>
        <v/>
      </c>
      <c r="P208" s="23"/>
      <c r="Q208" s="47" t="e">
        <f>VLOOKUP($B208,[1]Лист1!$B$5:$G$100,5,0)</f>
        <v>#N/A</v>
      </c>
      <c r="R208" s="47" t="e">
        <f>VLOOKUP($B208,[1]Лист1!$B$5:$G$100,5,0)</f>
        <v>#N/A</v>
      </c>
      <c r="S208" s="23"/>
      <c r="U208" s="64" t="s">
        <v>438</v>
      </c>
    </row>
    <row r="209" spans="1:21" x14ac:dyDescent="0.25">
      <c r="A209" s="6">
        <v>207</v>
      </c>
      <c r="B209" s="43" t="s">
        <v>335</v>
      </c>
      <c r="C209" s="8"/>
      <c r="D209" s="8">
        <f t="shared" si="9"/>
        <v>2021</v>
      </c>
      <c r="E209" s="24" t="s">
        <v>7</v>
      </c>
      <c r="F209" s="24"/>
      <c r="G209" s="10" t="s">
        <v>15</v>
      </c>
      <c r="H209" s="9">
        <v>43577</v>
      </c>
      <c r="I209" s="11" t="s">
        <v>301</v>
      </c>
      <c r="J209" s="10" t="s">
        <v>15</v>
      </c>
      <c r="K209" s="9">
        <v>44308</v>
      </c>
      <c r="L209" s="11" t="s">
        <v>365</v>
      </c>
      <c r="M209" s="9">
        <f>K209+365-1</f>
        <v>44672</v>
      </c>
      <c r="N209" s="23" t="str">
        <f t="shared" si="8"/>
        <v>дистанции горные</v>
      </c>
      <c r="P209" s="23"/>
      <c r="Q209" s="47" t="e">
        <f>VLOOKUP($B209,[1]Лист1!$B$5:$G$100,5,0)</f>
        <v>#N/A</v>
      </c>
      <c r="R209" s="47" t="e">
        <f>VLOOKUP($B209,[1]Лист1!$B$5:$G$100,5,0)</f>
        <v>#N/A</v>
      </c>
      <c r="S209" s="23"/>
      <c r="T209" t="s">
        <v>463</v>
      </c>
      <c r="U209" t="s">
        <v>467</v>
      </c>
    </row>
    <row r="210" spans="1:21" x14ac:dyDescent="0.25">
      <c r="A210" s="6">
        <v>208</v>
      </c>
      <c r="B210" s="24" t="s">
        <v>139</v>
      </c>
      <c r="C210" s="8">
        <v>1962</v>
      </c>
      <c r="D210" s="8">
        <f t="shared" si="9"/>
        <v>59</v>
      </c>
      <c r="E210" s="24" t="s">
        <v>10</v>
      </c>
      <c r="F210" s="24"/>
      <c r="G210" s="10" t="s">
        <v>15</v>
      </c>
      <c r="H210" s="9">
        <v>42606</v>
      </c>
      <c r="I210" s="10">
        <v>167</v>
      </c>
      <c r="J210" s="10" t="s">
        <v>15</v>
      </c>
      <c r="K210" s="9">
        <v>44067</v>
      </c>
      <c r="L210" s="11" t="s">
        <v>365</v>
      </c>
      <c r="M210" s="9">
        <f>K210+365-1</f>
        <v>44431</v>
      </c>
      <c r="N210" s="23" t="str">
        <f t="shared" si="8"/>
        <v>дистанции пешеходные</v>
      </c>
      <c r="P210" s="23"/>
      <c r="Q210" s="47" t="e">
        <f>VLOOKUP($B210,[1]Лист1!$B$5:$G$100,5,0)</f>
        <v>#N/A</v>
      </c>
      <c r="R210" s="47" t="e">
        <f>VLOOKUP($B210,[1]Лист1!$B$5:$G$100,5,0)</f>
        <v>#N/A</v>
      </c>
      <c r="S210" s="23"/>
      <c r="U210" s="67" t="s">
        <v>461</v>
      </c>
    </row>
    <row r="211" spans="1:21" x14ac:dyDescent="0.25">
      <c r="A211" s="6">
        <v>209</v>
      </c>
      <c r="B211" s="24" t="s">
        <v>454</v>
      </c>
      <c r="C211" s="8"/>
      <c r="D211" s="8">
        <f t="shared" si="9"/>
        <v>2021</v>
      </c>
      <c r="E211" s="24" t="s">
        <v>315</v>
      </c>
      <c r="F211" s="24"/>
      <c r="G211" s="10" t="s">
        <v>15</v>
      </c>
      <c r="H211" s="9">
        <v>44251</v>
      </c>
      <c r="I211" s="11" t="s">
        <v>446</v>
      </c>
      <c r="J211" s="10" t="s">
        <v>15</v>
      </c>
      <c r="K211" s="9">
        <v>44251</v>
      </c>
      <c r="L211" s="11" t="s">
        <v>446</v>
      </c>
      <c r="M211" s="9">
        <f>K211+365-1</f>
        <v>44615</v>
      </c>
      <c r="N211" s="23" t="str">
        <f t="shared" si="8"/>
        <v>маршруты</v>
      </c>
      <c r="P211" s="23"/>
      <c r="S211" s="23"/>
    </row>
    <row r="212" spans="1:21" x14ac:dyDescent="0.25">
      <c r="A212" s="6">
        <v>210</v>
      </c>
      <c r="B212" s="24" t="s">
        <v>140</v>
      </c>
      <c r="C212" s="8"/>
      <c r="D212" s="8">
        <f t="shared" si="9"/>
        <v>2021</v>
      </c>
      <c r="E212" s="24" t="s">
        <v>14</v>
      </c>
      <c r="F212" s="24"/>
      <c r="G212" s="10" t="s">
        <v>15</v>
      </c>
      <c r="H212" s="12">
        <v>42606</v>
      </c>
      <c r="I212" s="11">
        <v>167</v>
      </c>
      <c r="J212" s="10" t="s">
        <v>266</v>
      </c>
      <c r="K212" s="9"/>
      <c r="L212" s="11"/>
      <c r="M212" s="9"/>
      <c r="N212" s="23" t="str">
        <f t="shared" si="8"/>
        <v/>
      </c>
      <c r="P212" s="23"/>
      <c r="Q212" s="47" t="e">
        <f>VLOOKUP($B212,[1]Лист1!$B$5:$G$100,5,0)</f>
        <v>#N/A</v>
      </c>
      <c r="R212" s="47" t="e">
        <f>VLOOKUP($B212,[1]Лист1!$B$5:$G$100,5,0)</f>
        <v>#N/A</v>
      </c>
      <c r="S212" s="23"/>
    </row>
    <row r="213" spans="1:21" x14ac:dyDescent="0.25">
      <c r="A213" s="6">
        <v>211</v>
      </c>
      <c r="B213" s="7" t="s">
        <v>141</v>
      </c>
      <c r="C213" s="8">
        <v>1970</v>
      </c>
      <c r="D213" s="8">
        <f t="shared" si="9"/>
        <v>51</v>
      </c>
      <c r="E213" s="24" t="s">
        <v>10</v>
      </c>
      <c r="F213" s="24"/>
      <c r="G213" s="10" t="s">
        <v>15</v>
      </c>
      <c r="H213" s="9">
        <v>41697</v>
      </c>
      <c r="I213" s="10">
        <v>597</v>
      </c>
      <c r="J213" s="10" t="s">
        <v>266</v>
      </c>
      <c r="K213" s="9"/>
      <c r="L213" s="11"/>
      <c r="M213" s="9"/>
      <c r="N213" s="23" t="str">
        <f t="shared" si="8"/>
        <v/>
      </c>
      <c r="P213" s="23"/>
      <c r="Q213" s="47" t="e">
        <f>VLOOKUP($B213,[1]Лист1!$B$5:$G$100,5,0)</f>
        <v>#N/A</v>
      </c>
      <c r="R213" s="47" t="e">
        <f>VLOOKUP($B213,[1]Лист1!$B$5:$G$100,5,0)</f>
        <v>#N/A</v>
      </c>
      <c r="S213" s="23"/>
    </row>
    <row r="214" spans="1:21" x14ac:dyDescent="0.25">
      <c r="A214" s="6">
        <v>212</v>
      </c>
      <c r="B214" s="7" t="s">
        <v>142</v>
      </c>
      <c r="C214" s="8">
        <v>1962</v>
      </c>
      <c r="D214" s="8">
        <f t="shared" ref="D214:D220" si="10">2021-C214</f>
        <v>59</v>
      </c>
      <c r="E214" s="24" t="s">
        <v>10</v>
      </c>
      <c r="F214" s="24"/>
      <c r="G214" s="10" t="s">
        <v>8</v>
      </c>
      <c r="H214" s="9">
        <v>43857</v>
      </c>
      <c r="I214" s="8" t="s">
        <v>379</v>
      </c>
      <c r="J214" s="10" t="s">
        <v>8</v>
      </c>
      <c r="K214" s="9">
        <v>43857</v>
      </c>
      <c r="L214" s="8" t="s">
        <v>379</v>
      </c>
      <c r="M214" s="9">
        <f>K214+365*2</f>
        <v>44587</v>
      </c>
      <c r="N214" s="23" t="str">
        <f t="shared" si="8"/>
        <v>дистанции пешеходные</v>
      </c>
      <c r="P214" s="23"/>
      <c r="Q214" s="47">
        <f>VLOOKUP($B214,[1]Лист1!$B$5:$G$100,5,0)</f>
        <v>36</v>
      </c>
      <c r="R214" s="47">
        <f>VLOOKUP($B214,[1]Лист1!$B$5:$G$100,5,0)</f>
        <v>36</v>
      </c>
      <c r="S214" s="23"/>
      <c r="U214" s="64" t="s">
        <v>438</v>
      </c>
    </row>
    <row r="215" spans="1:21" x14ac:dyDescent="0.25">
      <c r="A215" s="6">
        <v>213</v>
      </c>
      <c r="B215" s="43" t="s">
        <v>348</v>
      </c>
      <c r="C215" s="8"/>
      <c r="D215" s="8">
        <f t="shared" si="10"/>
        <v>2021</v>
      </c>
      <c r="E215" s="24" t="s">
        <v>315</v>
      </c>
      <c r="F215" s="24"/>
      <c r="G215" s="10" t="s">
        <v>8</v>
      </c>
      <c r="H215" s="9">
        <v>43577</v>
      </c>
      <c r="I215" s="11" t="s">
        <v>301</v>
      </c>
      <c r="J215" s="10" t="s">
        <v>8</v>
      </c>
      <c r="K215" s="12">
        <v>44308</v>
      </c>
      <c r="L215" s="11" t="s">
        <v>365</v>
      </c>
      <c r="M215" s="9">
        <f>K215+365*2-1</f>
        <v>45037</v>
      </c>
      <c r="N215" s="23" t="str">
        <f t="shared" si="8"/>
        <v>маршруты</v>
      </c>
      <c r="P215" s="23"/>
      <c r="Q215" s="47" t="e">
        <f>VLOOKUP($B215,[1]Лист1!$B$5:$G$100,5,0)</f>
        <v>#N/A</v>
      </c>
      <c r="R215" s="47" t="e">
        <f>VLOOKUP($B215,[1]Лист1!$B$5:$G$100,5,0)</f>
        <v>#N/A</v>
      </c>
      <c r="S215" s="23"/>
    </row>
    <row r="216" spans="1:21" x14ac:dyDescent="0.25">
      <c r="A216" s="6">
        <v>214</v>
      </c>
      <c r="B216" s="13" t="s">
        <v>143</v>
      </c>
      <c r="C216" s="8"/>
      <c r="D216" s="8">
        <f t="shared" si="10"/>
        <v>2021</v>
      </c>
      <c r="E216" s="24" t="s">
        <v>7</v>
      </c>
      <c r="F216" s="24" t="s">
        <v>354</v>
      </c>
      <c r="G216" s="10" t="s">
        <v>73</v>
      </c>
      <c r="H216" s="9">
        <v>42093</v>
      </c>
      <c r="I216" s="11" t="s">
        <v>74</v>
      </c>
      <c r="J216" s="10" t="s">
        <v>266</v>
      </c>
      <c r="K216" s="9"/>
      <c r="L216" s="11"/>
      <c r="M216" s="9"/>
      <c r="N216" s="23" t="str">
        <f t="shared" si="8"/>
        <v/>
      </c>
      <c r="P216" s="23"/>
      <c r="Q216" s="47" t="e">
        <f>VLOOKUP($B216,[1]Лист1!$B$5:$G$100,5,0)</f>
        <v>#N/A</v>
      </c>
      <c r="R216" s="47" t="e">
        <f>VLOOKUP($B216,[1]Лист1!$B$5:$G$100,5,0)</f>
        <v>#N/A</v>
      </c>
      <c r="S216" s="23"/>
      <c r="T216" t="s">
        <v>466</v>
      </c>
      <c r="U216" t="s">
        <v>464</v>
      </c>
    </row>
    <row r="217" spans="1:21" x14ac:dyDescent="0.25">
      <c r="A217" s="6">
        <v>215</v>
      </c>
      <c r="B217" s="24" t="s">
        <v>144</v>
      </c>
      <c r="C217" s="8" t="s">
        <v>374</v>
      </c>
      <c r="D217" s="8">
        <f t="shared" si="10"/>
        <v>52</v>
      </c>
      <c r="E217" s="24" t="s">
        <v>10</v>
      </c>
      <c r="F217" s="24"/>
      <c r="G217" s="10" t="s">
        <v>8</v>
      </c>
      <c r="H217" s="9">
        <v>40966</v>
      </c>
      <c r="I217" s="10">
        <v>575</v>
      </c>
      <c r="J217" s="10" t="s">
        <v>8</v>
      </c>
      <c r="K217" s="9">
        <v>43876</v>
      </c>
      <c r="L217" s="11" t="s">
        <v>378</v>
      </c>
      <c r="M217" s="9">
        <f>K217+365*2</f>
        <v>44606</v>
      </c>
      <c r="N217" s="23" t="str">
        <f t="shared" si="8"/>
        <v>дистанции пешеходные</v>
      </c>
      <c r="P217" s="23"/>
      <c r="Q217" s="47">
        <f>VLOOKUP($B217,[1]Лист1!$B$5:$G$100,5,0)</f>
        <v>30</v>
      </c>
      <c r="R217" s="47">
        <f>VLOOKUP($B217,[1]Лист1!$B$5:$G$100,5,0)</f>
        <v>30</v>
      </c>
      <c r="S217" s="23"/>
      <c r="U217" s="67" t="s">
        <v>461</v>
      </c>
    </row>
    <row r="218" spans="1:21" x14ac:dyDescent="0.25">
      <c r="A218" s="6">
        <v>216</v>
      </c>
      <c r="B218" s="24" t="s">
        <v>145</v>
      </c>
      <c r="C218" s="8"/>
      <c r="D218" s="8">
        <f t="shared" si="10"/>
        <v>2021</v>
      </c>
      <c r="E218" s="24" t="s">
        <v>32</v>
      </c>
      <c r="F218" s="24"/>
      <c r="G218" s="10" t="s">
        <v>18</v>
      </c>
      <c r="H218" s="9">
        <v>43349</v>
      </c>
      <c r="I218" s="11" t="s">
        <v>34</v>
      </c>
      <c r="J218" s="10" t="s">
        <v>266</v>
      </c>
      <c r="K218" s="9"/>
      <c r="L218" s="11"/>
      <c r="M218" s="9"/>
      <c r="N218" s="23" t="str">
        <f t="shared" si="8"/>
        <v/>
      </c>
      <c r="P218" s="23"/>
      <c r="Q218" s="47" t="e">
        <f>VLOOKUP($B218,[1]Лист1!$B$5:$G$100,5,0)</f>
        <v>#N/A</v>
      </c>
      <c r="R218" s="47" t="e">
        <f>VLOOKUP($B218,[1]Лист1!$B$5:$G$100,5,0)</f>
        <v>#N/A</v>
      </c>
      <c r="S218" s="23"/>
      <c r="U218" s="67" t="s">
        <v>461</v>
      </c>
    </row>
    <row r="219" spans="1:21" x14ac:dyDescent="0.25">
      <c r="A219" s="6">
        <v>217</v>
      </c>
      <c r="B219" s="7" t="s">
        <v>146</v>
      </c>
      <c r="C219" s="8"/>
      <c r="D219" s="8">
        <f t="shared" si="10"/>
        <v>2021</v>
      </c>
      <c r="E219" s="24" t="s">
        <v>14</v>
      </c>
      <c r="F219" s="24"/>
      <c r="G219" s="10" t="s">
        <v>15</v>
      </c>
      <c r="H219" s="12">
        <v>42825</v>
      </c>
      <c r="I219" s="11">
        <v>39</v>
      </c>
      <c r="J219" s="10" t="s">
        <v>266</v>
      </c>
      <c r="K219" s="9"/>
      <c r="L219" s="11"/>
      <c r="M219" s="9"/>
      <c r="N219" s="23" t="str">
        <f t="shared" si="8"/>
        <v/>
      </c>
      <c r="Q219" s="47" t="e">
        <f>VLOOKUP($B219,[1]Лист1!$B$5:$G$100,5,0)</f>
        <v>#N/A</v>
      </c>
      <c r="R219" s="47" t="e">
        <f>VLOOKUP($B219,[1]Лист1!$B$5:$G$100,5,0)</f>
        <v>#N/A</v>
      </c>
    </row>
    <row r="220" spans="1:21" x14ac:dyDescent="0.25">
      <c r="A220" s="6">
        <v>218</v>
      </c>
      <c r="B220" s="7" t="s">
        <v>147</v>
      </c>
      <c r="C220" s="8"/>
      <c r="D220" s="8">
        <f t="shared" si="10"/>
        <v>2021</v>
      </c>
      <c r="E220" s="24" t="s">
        <v>14</v>
      </c>
      <c r="F220" s="24"/>
      <c r="G220" s="10" t="s">
        <v>15</v>
      </c>
      <c r="H220" s="12">
        <v>42825</v>
      </c>
      <c r="I220" s="11">
        <v>39</v>
      </c>
      <c r="J220" s="10" t="s">
        <v>266</v>
      </c>
      <c r="K220" s="9"/>
      <c r="L220" s="11"/>
      <c r="M220" s="9"/>
      <c r="N220" s="23" t="str">
        <f t="shared" si="8"/>
        <v/>
      </c>
      <c r="Q220" s="47" t="e">
        <f>VLOOKUP($B220,[1]Лист1!$B$5:$G$100,5,0)</f>
        <v>#N/A</v>
      </c>
      <c r="R220" s="47" t="e">
        <f>VLOOKUP($B220,[1]Лист1!$B$5:$G$100,5,0)</f>
        <v>#N/A</v>
      </c>
    </row>
    <row r="221" spans="1:21" x14ac:dyDescent="0.25">
      <c r="A221" s="6">
        <v>219</v>
      </c>
      <c r="B221" s="43" t="s">
        <v>336</v>
      </c>
      <c r="C221" s="8"/>
      <c r="D221" s="8">
        <f>2021-C221</f>
        <v>2021</v>
      </c>
      <c r="E221" s="24" t="s">
        <v>7</v>
      </c>
      <c r="F221" s="24"/>
      <c r="G221" s="10" t="s">
        <v>15</v>
      </c>
      <c r="H221" s="9">
        <v>43577</v>
      </c>
      <c r="I221" s="11" t="s">
        <v>301</v>
      </c>
      <c r="J221" s="10" t="s">
        <v>15</v>
      </c>
      <c r="K221" s="9">
        <v>44308</v>
      </c>
      <c r="L221" s="11" t="s">
        <v>365</v>
      </c>
      <c r="M221" s="9">
        <f>K221+365-1</f>
        <v>44672</v>
      </c>
      <c r="N221" s="23" t="str">
        <f t="shared" si="8"/>
        <v>дистанции горные</v>
      </c>
      <c r="P221" s="23"/>
      <c r="Q221" s="47" t="e">
        <f>VLOOKUP($B221,[1]Лист1!$B$5:$G$100,5,0)</f>
        <v>#N/A</v>
      </c>
      <c r="R221" s="47" t="e">
        <f>VLOOKUP($B221,[1]Лист1!$B$5:$G$100,5,0)</f>
        <v>#N/A</v>
      </c>
      <c r="S221" s="23"/>
      <c r="T221" t="s">
        <v>463</v>
      </c>
      <c r="U221" t="s">
        <v>467</v>
      </c>
    </row>
    <row r="222" spans="1:21" x14ac:dyDescent="0.25">
      <c r="A222" s="6">
        <v>220</v>
      </c>
      <c r="B222" s="24" t="s">
        <v>148</v>
      </c>
      <c r="C222" s="8"/>
      <c r="D222" s="8">
        <f>2021-C222</f>
        <v>2021</v>
      </c>
      <c r="E222" s="24" t="s">
        <v>7</v>
      </c>
      <c r="F222" s="24"/>
      <c r="G222" s="10" t="s">
        <v>8</v>
      </c>
      <c r="H222" s="9">
        <v>43090</v>
      </c>
      <c r="I222" s="11">
        <v>259</v>
      </c>
      <c r="J222" s="10" t="s">
        <v>8</v>
      </c>
      <c r="K222" s="9">
        <v>43827</v>
      </c>
      <c r="L222" s="11" t="s">
        <v>368</v>
      </c>
      <c r="M222" s="9">
        <f>K222+365*2</f>
        <v>44557</v>
      </c>
      <c r="N222" s="23" t="str">
        <f t="shared" si="8"/>
        <v>дистанции горные</v>
      </c>
      <c r="P222" s="23"/>
      <c r="Q222" s="47" t="e">
        <f>VLOOKUP($B222,[1]Лист1!$B$5:$G$100,5,0)</f>
        <v>#N/A</v>
      </c>
      <c r="R222" s="47" t="e">
        <f>VLOOKUP($B222,[1]Лист1!$B$5:$G$100,5,0)</f>
        <v>#N/A</v>
      </c>
      <c r="S222" s="23"/>
      <c r="T222" t="s">
        <v>466</v>
      </c>
      <c r="U222" t="s">
        <v>464</v>
      </c>
    </row>
    <row r="223" spans="1:21" x14ac:dyDescent="0.25">
      <c r="A223" s="6">
        <v>221</v>
      </c>
      <c r="B223" s="24" t="s">
        <v>239</v>
      </c>
      <c r="C223" s="8"/>
      <c r="D223" s="8">
        <f>2021-C223</f>
        <v>2021</v>
      </c>
      <c r="E223" s="24" t="s">
        <v>7</v>
      </c>
      <c r="F223" s="24"/>
      <c r="G223" s="10" t="s">
        <v>15</v>
      </c>
      <c r="H223" s="9">
        <v>43326</v>
      </c>
      <c r="I223" s="11" t="s">
        <v>362</v>
      </c>
      <c r="J223" s="10" t="s">
        <v>15</v>
      </c>
      <c r="K223" s="9">
        <v>44067</v>
      </c>
      <c r="L223" s="11" t="s">
        <v>365</v>
      </c>
      <c r="M223" s="9">
        <f>K223+365-1</f>
        <v>44431</v>
      </c>
      <c r="N223" s="23" t="str">
        <f t="shared" si="8"/>
        <v>дистанции горные</v>
      </c>
      <c r="P223" s="23"/>
      <c r="Q223" s="47" t="e">
        <f>VLOOKUP($B223,[1]Лист1!$B$5:$G$100,5,0)</f>
        <v>#N/A</v>
      </c>
      <c r="R223" s="47" t="e">
        <f>VLOOKUP($B223,[1]Лист1!$B$5:$G$100,5,0)</f>
        <v>#N/A</v>
      </c>
      <c r="S223" s="23"/>
      <c r="T223" t="s">
        <v>466</v>
      </c>
      <c r="U223" t="s">
        <v>469</v>
      </c>
    </row>
    <row r="224" spans="1:21" x14ac:dyDescent="0.25">
      <c r="A224" s="6">
        <v>222</v>
      </c>
      <c r="B224" s="24" t="s">
        <v>403</v>
      </c>
      <c r="C224" s="8"/>
      <c r="D224" s="8">
        <f t="shared" ref="D224:D289" si="11">2021-C224</f>
        <v>2021</v>
      </c>
      <c r="E224" s="24" t="s">
        <v>315</v>
      </c>
      <c r="F224" s="24"/>
      <c r="G224" s="10" t="s">
        <v>18</v>
      </c>
      <c r="H224" s="12">
        <v>43892</v>
      </c>
      <c r="I224" s="11" t="s">
        <v>381</v>
      </c>
      <c r="J224" s="10" t="s">
        <v>18</v>
      </c>
      <c r="K224" s="12">
        <v>43892</v>
      </c>
      <c r="L224" s="11" t="s">
        <v>381</v>
      </c>
      <c r="M224" s="9">
        <f>K224+365*2-1</f>
        <v>44621</v>
      </c>
      <c r="N224" s="23" t="str">
        <f t="shared" si="8"/>
        <v>маршруты</v>
      </c>
      <c r="P224" s="23"/>
      <c r="Q224" s="47" t="e">
        <f>VLOOKUP($B224,[1]Лист1!$B$5:$G$100,5,0)</f>
        <v>#N/A</v>
      </c>
      <c r="R224" s="47" t="e">
        <f>VLOOKUP($B224,[1]Лист1!$B$5:$G$100,5,0)</f>
        <v>#N/A</v>
      </c>
      <c r="S224" s="23"/>
      <c r="U224" s="64" t="s">
        <v>438</v>
      </c>
    </row>
    <row r="225" spans="1:21" x14ac:dyDescent="0.25">
      <c r="A225" s="6">
        <v>223</v>
      </c>
      <c r="B225" s="24" t="s">
        <v>393</v>
      </c>
      <c r="C225" s="8"/>
      <c r="D225" s="8">
        <f t="shared" si="11"/>
        <v>2021</v>
      </c>
      <c r="E225" s="24" t="s">
        <v>315</v>
      </c>
      <c r="F225" s="24"/>
      <c r="G225" s="10" t="s">
        <v>15</v>
      </c>
      <c r="H225" s="12">
        <v>43892</v>
      </c>
      <c r="I225" s="11" t="s">
        <v>381</v>
      </c>
      <c r="J225" s="10" t="s">
        <v>15</v>
      </c>
      <c r="K225" s="9">
        <v>44286</v>
      </c>
      <c r="L225" s="11" t="s">
        <v>415</v>
      </c>
      <c r="M225" s="9">
        <f>K225+365-1</f>
        <v>44650</v>
      </c>
      <c r="N225" s="23" t="str">
        <f t="shared" si="8"/>
        <v>маршруты</v>
      </c>
      <c r="P225" s="23"/>
      <c r="Q225" s="47" t="e">
        <f>VLOOKUP($B225,[1]Лист1!$B$5:$G$100,5,0)</f>
        <v>#N/A</v>
      </c>
      <c r="R225" s="47" t="e">
        <f>VLOOKUP($B225,[1]Лист1!$B$5:$G$100,5,0)</f>
        <v>#N/A</v>
      </c>
      <c r="S225" s="23"/>
      <c r="U225" s="64" t="s">
        <v>438</v>
      </c>
    </row>
    <row r="226" spans="1:21" x14ac:dyDescent="0.25">
      <c r="A226" s="6">
        <v>224</v>
      </c>
      <c r="B226" s="24" t="s">
        <v>296</v>
      </c>
      <c r="C226" s="8"/>
      <c r="D226" s="8">
        <f t="shared" si="11"/>
        <v>2021</v>
      </c>
      <c r="E226" s="24" t="s">
        <v>289</v>
      </c>
      <c r="F226" s="24"/>
      <c r="G226" s="10" t="s">
        <v>15</v>
      </c>
      <c r="H226" s="9">
        <v>43577</v>
      </c>
      <c r="I226" s="11" t="s">
        <v>301</v>
      </c>
      <c r="J226" s="10" t="s">
        <v>15</v>
      </c>
      <c r="K226" s="12">
        <v>44308</v>
      </c>
      <c r="L226" s="11" t="s">
        <v>365</v>
      </c>
      <c r="M226" s="9">
        <f>K226+365-1</f>
        <v>44672</v>
      </c>
      <c r="N226" s="23" t="str">
        <f t="shared" si="8"/>
        <v>дистанции на средствах передвижения (кони)</v>
      </c>
      <c r="P226" s="23"/>
      <c r="Q226" s="47" t="e">
        <f>VLOOKUP($B226,[1]Лист1!$B$5:$G$100,5,0)</f>
        <v>#N/A</v>
      </c>
      <c r="R226" s="47" t="e">
        <f>VLOOKUP($B226,[1]Лист1!$B$5:$G$100,5,0)</f>
        <v>#N/A</v>
      </c>
      <c r="S226" s="23"/>
    </row>
    <row r="227" spans="1:21" x14ac:dyDescent="0.25">
      <c r="A227" s="6">
        <v>225</v>
      </c>
      <c r="B227" s="24" t="s">
        <v>149</v>
      </c>
      <c r="C227" s="8">
        <v>2003</v>
      </c>
      <c r="D227" s="8">
        <f t="shared" si="11"/>
        <v>18</v>
      </c>
      <c r="E227" s="24" t="s">
        <v>10</v>
      </c>
      <c r="F227" s="24"/>
      <c r="G227" s="10" t="s">
        <v>15</v>
      </c>
      <c r="H227" s="9">
        <v>43563</v>
      </c>
      <c r="I227" s="11" t="s">
        <v>285</v>
      </c>
      <c r="J227" s="10" t="s">
        <v>15</v>
      </c>
      <c r="K227" s="12">
        <v>44308</v>
      </c>
      <c r="L227" s="11" t="s">
        <v>365</v>
      </c>
      <c r="M227" s="9">
        <f>K227+365-1</f>
        <v>44672</v>
      </c>
      <c r="N227" s="23" t="str">
        <f t="shared" si="8"/>
        <v>дистанции пешеходные</v>
      </c>
      <c r="P227" s="23"/>
      <c r="Q227" s="47">
        <f>VLOOKUP($B227,[1]Лист1!$B$5:$G$100,5,0)</f>
        <v>0</v>
      </c>
      <c r="R227" s="47">
        <f>VLOOKUP($B227,[1]Лист1!$B$5:$G$100,5,0)</f>
        <v>0</v>
      </c>
      <c r="S227" s="23"/>
    </row>
    <row r="228" spans="1:21" x14ac:dyDescent="0.25">
      <c r="A228" s="6">
        <v>226</v>
      </c>
      <c r="B228" s="24" t="s">
        <v>240</v>
      </c>
      <c r="C228" s="8"/>
      <c r="D228" s="8">
        <f t="shared" si="11"/>
        <v>2021</v>
      </c>
      <c r="E228" s="24" t="s">
        <v>7</v>
      </c>
      <c r="F228" s="24"/>
      <c r="G228" s="10" t="s">
        <v>15</v>
      </c>
      <c r="H228" s="9">
        <v>43326</v>
      </c>
      <c r="I228" s="11" t="s">
        <v>362</v>
      </c>
      <c r="J228" s="10" t="s">
        <v>15</v>
      </c>
      <c r="K228" s="9">
        <v>44067</v>
      </c>
      <c r="L228" s="11" t="s">
        <v>365</v>
      </c>
      <c r="M228" s="9">
        <f>K228+365-1</f>
        <v>44431</v>
      </c>
      <c r="N228" s="23" t="str">
        <f t="shared" si="8"/>
        <v>дистанции горные</v>
      </c>
      <c r="P228" s="23"/>
      <c r="Q228" s="47" t="e">
        <f>VLOOKUP($B228,[1]Лист1!$B$5:$G$100,5,0)</f>
        <v>#N/A</v>
      </c>
      <c r="R228" s="47" t="e">
        <f>VLOOKUP($B228,[1]Лист1!$B$5:$G$100,5,0)</f>
        <v>#N/A</v>
      </c>
      <c r="S228" s="23"/>
      <c r="T228" t="s">
        <v>463</v>
      </c>
      <c r="U228" t="s">
        <v>467</v>
      </c>
    </row>
    <row r="229" spans="1:21" x14ac:dyDescent="0.25">
      <c r="A229" s="6">
        <v>227</v>
      </c>
      <c r="B229" s="7" t="s">
        <v>150</v>
      </c>
      <c r="C229" s="8">
        <v>1996</v>
      </c>
      <c r="D229" s="8">
        <f t="shared" si="11"/>
        <v>25</v>
      </c>
      <c r="E229" s="24" t="s">
        <v>10</v>
      </c>
      <c r="F229" s="24"/>
      <c r="G229" s="10" t="s">
        <v>15</v>
      </c>
      <c r="H229" s="9">
        <v>41310</v>
      </c>
      <c r="I229" s="8">
        <v>341</v>
      </c>
      <c r="J229" s="10" t="s">
        <v>266</v>
      </c>
      <c r="K229" s="9"/>
      <c r="L229" s="11"/>
      <c r="M229" s="9"/>
      <c r="N229" s="23" t="str">
        <f t="shared" si="8"/>
        <v/>
      </c>
      <c r="P229" s="23"/>
      <c r="Q229" s="47" t="e">
        <f>VLOOKUP($B229,[1]Лист1!$B$5:$G$100,5,0)</f>
        <v>#N/A</v>
      </c>
      <c r="R229" s="47" t="e">
        <f>VLOOKUP($B229,[1]Лист1!$B$5:$G$100,5,0)</f>
        <v>#N/A</v>
      </c>
      <c r="S229" s="23"/>
    </row>
    <row r="230" spans="1:21" x14ac:dyDescent="0.25">
      <c r="A230" s="6">
        <v>228</v>
      </c>
      <c r="B230" s="24" t="s">
        <v>258</v>
      </c>
      <c r="C230" s="8">
        <v>0</v>
      </c>
      <c r="D230" s="8">
        <f t="shared" si="11"/>
        <v>2021</v>
      </c>
      <c r="E230" s="24" t="s">
        <v>10</v>
      </c>
      <c r="F230" s="24"/>
      <c r="G230" s="10" t="s">
        <v>15</v>
      </c>
      <c r="H230" s="9">
        <v>43349</v>
      </c>
      <c r="I230" s="11" t="s">
        <v>34</v>
      </c>
      <c r="J230" s="10" t="s">
        <v>266</v>
      </c>
      <c r="K230" s="9"/>
      <c r="L230" s="11"/>
      <c r="M230" s="9"/>
      <c r="N230" s="23" t="str">
        <f t="shared" si="8"/>
        <v/>
      </c>
      <c r="P230" s="23"/>
      <c r="Q230" s="47" t="e">
        <f>VLOOKUP($B230,[1]Лист1!$B$5:$G$100,5,0)</f>
        <v>#N/A</v>
      </c>
      <c r="R230" s="47" t="e">
        <f>VLOOKUP($B230,[1]Лист1!$B$5:$G$100,5,0)</f>
        <v>#N/A</v>
      </c>
      <c r="S230" s="23"/>
    </row>
    <row r="231" spans="1:21" x14ac:dyDescent="0.25">
      <c r="A231" s="6">
        <v>229</v>
      </c>
      <c r="B231" s="24" t="s">
        <v>394</v>
      </c>
      <c r="C231" s="8"/>
      <c r="D231" s="8">
        <f t="shared" si="11"/>
        <v>2021</v>
      </c>
      <c r="E231" s="24" t="s">
        <v>315</v>
      </c>
      <c r="F231" s="24"/>
      <c r="G231" s="10" t="s">
        <v>15</v>
      </c>
      <c r="H231" s="12">
        <v>43892</v>
      </c>
      <c r="I231" s="11" t="s">
        <v>381</v>
      </c>
      <c r="J231" s="10" t="s">
        <v>266</v>
      </c>
      <c r="K231" s="9"/>
      <c r="L231" s="11"/>
      <c r="M231" s="9"/>
      <c r="N231" s="23" t="str">
        <f t="shared" si="8"/>
        <v/>
      </c>
      <c r="P231" s="23"/>
      <c r="Q231" s="47" t="e">
        <f>VLOOKUP($B231,[1]Лист1!$B$5:$G$100,5,0)</f>
        <v>#N/A</v>
      </c>
      <c r="R231" s="47" t="e">
        <f>VLOOKUP($B231,[1]Лист1!$B$5:$G$100,5,0)</f>
        <v>#N/A</v>
      </c>
      <c r="S231" s="23"/>
      <c r="U231" s="64" t="s">
        <v>438</v>
      </c>
    </row>
    <row r="232" spans="1:21" x14ac:dyDescent="0.25">
      <c r="A232" s="6">
        <v>230</v>
      </c>
      <c r="B232" s="7" t="s">
        <v>151</v>
      </c>
      <c r="C232" s="8">
        <v>1962</v>
      </c>
      <c r="D232" s="8">
        <f t="shared" si="11"/>
        <v>59</v>
      </c>
      <c r="E232" s="24" t="s">
        <v>10</v>
      </c>
      <c r="F232" s="24"/>
      <c r="G232" s="10" t="s">
        <v>8</v>
      </c>
      <c r="H232" s="9">
        <v>41697</v>
      </c>
      <c r="I232" s="8">
        <v>597</v>
      </c>
      <c r="J232" s="10" t="s">
        <v>8</v>
      </c>
      <c r="K232" s="9">
        <v>44242</v>
      </c>
      <c r="L232" s="11" t="s">
        <v>25</v>
      </c>
      <c r="M232" s="9">
        <f>K232+365*2-1</f>
        <v>44971</v>
      </c>
      <c r="N232" s="23" t="str">
        <f t="shared" si="8"/>
        <v>дистанции пешеходные</v>
      </c>
      <c r="P232" s="23"/>
      <c r="Q232" s="47">
        <f>VLOOKUP($B232,[1]Лист1!$B$5:$G$100,5,0)</f>
        <v>140</v>
      </c>
      <c r="R232" s="47">
        <f>VLOOKUP($B232,[1]Лист1!$B$5:$G$100,5,0)</f>
        <v>140</v>
      </c>
      <c r="S232" s="23"/>
      <c r="U232" s="67" t="s">
        <v>461</v>
      </c>
    </row>
    <row r="233" spans="1:21" x14ac:dyDescent="0.25">
      <c r="A233" s="6">
        <v>231</v>
      </c>
      <c r="B233" s="7" t="s">
        <v>395</v>
      </c>
      <c r="C233" s="8"/>
      <c r="D233" s="8">
        <f t="shared" si="11"/>
        <v>2021</v>
      </c>
      <c r="E233" s="24" t="s">
        <v>315</v>
      </c>
      <c r="F233" s="24"/>
      <c r="G233" s="10" t="s">
        <v>15</v>
      </c>
      <c r="H233" s="12">
        <v>43892</v>
      </c>
      <c r="I233" s="11" t="s">
        <v>381</v>
      </c>
      <c r="J233" s="10" t="s">
        <v>15</v>
      </c>
      <c r="K233" s="9">
        <v>44286</v>
      </c>
      <c r="L233" s="11" t="s">
        <v>415</v>
      </c>
      <c r="M233" s="9">
        <f>K233+365-1</f>
        <v>44650</v>
      </c>
      <c r="N233" s="23" t="str">
        <f t="shared" si="8"/>
        <v>маршруты</v>
      </c>
      <c r="P233" s="23"/>
      <c r="Q233" s="47" t="e">
        <f>VLOOKUP($B233,[1]Лист1!$B$5:$G$100,5,0)</f>
        <v>#N/A</v>
      </c>
      <c r="R233" s="47" t="e">
        <f>VLOOKUP($B233,[1]Лист1!$B$5:$G$100,5,0)</f>
        <v>#N/A</v>
      </c>
      <c r="S233" s="23"/>
    </row>
    <row r="234" spans="1:21" x14ac:dyDescent="0.25">
      <c r="A234" s="6">
        <v>232</v>
      </c>
      <c r="B234" s="24" t="s">
        <v>297</v>
      </c>
      <c r="C234" s="8"/>
      <c r="D234" s="8">
        <f t="shared" si="11"/>
        <v>2021</v>
      </c>
      <c r="E234" s="24" t="s">
        <v>289</v>
      </c>
      <c r="F234" s="24"/>
      <c r="G234" s="10" t="s">
        <v>15</v>
      </c>
      <c r="H234" s="9">
        <v>43577</v>
      </c>
      <c r="I234" s="11" t="s">
        <v>301</v>
      </c>
      <c r="J234" s="10" t="s">
        <v>266</v>
      </c>
      <c r="K234" s="9"/>
      <c r="L234" s="11"/>
      <c r="M234" s="9"/>
      <c r="N234" s="23" t="str">
        <f t="shared" si="8"/>
        <v/>
      </c>
      <c r="P234" s="23"/>
      <c r="Q234" s="47" t="e">
        <f>VLOOKUP($B234,[1]Лист1!$B$5:$G$100,5,0)</f>
        <v>#N/A</v>
      </c>
      <c r="R234" s="47" t="e">
        <f>VLOOKUP($B234,[1]Лист1!$B$5:$G$100,5,0)</f>
        <v>#N/A</v>
      </c>
      <c r="S234" s="23"/>
    </row>
    <row r="235" spans="1:21" x14ac:dyDescent="0.25">
      <c r="A235" s="6">
        <v>233</v>
      </c>
      <c r="B235" s="7" t="s">
        <v>152</v>
      </c>
      <c r="C235" s="8"/>
      <c r="D235" s="8">
        <f t="shared" si="11"/>
        <v>2021</v>
      </c>
      <c r="E235" s="24" t="s">
        <v>14</v>
      </c>
      <c r="F235" s="24"/>
      <c r="G235" s="10" t="s">
        <v>15</v>
      </c>
      <c r="H235" s="12">
        <v>42825</v>
      </c>
      <c r="I235" s="11">
        <v>39</v>
      </c>
      <c r="J235" s="10" t="s">
        <v>266</v>
      </c>
      <c r="K235" s="9"/>
      <c r="L235" s="11"/>
      <c r="M235" s="9"/>
      <c r="N235" s="23" t="str">
        <f t="shared" si="8"/>
        <v/>
      </c>
      <c r="Q235" s="47" t="e">
        <f>VLOOKUP($B235,[1]Лист1!$B$5:$G$100,5,0)</f>
        <v>#N/A</v>
      </c>
      <c r="R235" s="47" t="e">
        <f>VLOOKUP($B235,[1]Лист1!$B$5:$G$100,5,0)</f>
        <v>#N/A</v>
      </c>
    </row>
    <row r="236" spans="1:21" x14ac:dyDescent="0.25">
      <c r="A236" s="6">
        <v>234</v>
      </c>
      <c r="B236" s="7" t="s">
        <v>153</v>
      </c>
      <c r="C236" s="8"/>
      <c r="D236" s="8">
        <f t="shared" si="11"/>
        <v>2021</v>
      </c>
      <c r="E236" s="24" t="s">
        <v>14</v>
      </c>
      <c r="F236" s="24"/>
      <c r="G236" s="10" t="s">
        <v>15</v>
      </c>
      <c r="H236" s="12">
        <v>42825</v>
      </c>
      <c r="I236" s="11">
        <v>39</v>
      </c>
      <c r="J236" s="10" t="s">
        <v>266</v>
      </c>
      <c r="K236" s="9"/>
      <c r="L236" s="11"/>
      <c r="M236" s="9"/>
      <c r="N236" s="23" t="str">
        <f t="shared" si="8"/>
        <v/>
      </c>
      <c r="Q236" s="47" t="e">
        <f>VLOOKUP($B236,[1]Лист1!$B$5:$G$100,5,0)</f>
        <v>#N/A</v>
      </c>
      <c r="R236" s="47" t="e">
        <f>VLOOKUP($B236,[1]Лист1!$B$5:$G$100,5,0)</f>
        <v>#N/A</v>
      </c>
    </row>
    <row r="237" spans="1:21" x14ac:dyDescent="0.25">
      <c r="A237" s="6">
        <v>235</v>
      </c>
      <c r="B237" s="7" t="s">
        <v>154</v>
      </c>
      <c r="C237" s="8">
        <v>2004</v>
      </c>
      <c r="D237" s="8">
        <f t="shared" si="11"/>
        <v>17</v>
      </c>
      <c r="E237" s="24" t="s">
        <v>10</v>
      </c>
      <c r="F237" s="24"/>
      <c r="G237" s="10" t="s">
        <v>11</v>
      </c>
      <c r="H237" s="9">
        <v>43161</v>
      </c>
      <c r="I237" s="11">
        <v>81</v>
      </c>
      <c r="J237" s="10" t="s">
        <v>266</v>
      </c>
      <c r="K237" s="9"/>
      <c r="L237" s="11"/>
      <c r="M237" s="9"/>
      <c r="N237" s="23" t="str">
        <f t="shared" si="8"/>
        <v/>
      </c>
      <c r="P237" s="23"/>
      <c r="Q237" s="47">
        <f>VLOOKUP($B237,[1]Лист1!$B$5:$G$100,5,0)</f>
        <v>0</v>
      </c>
      <c r="R237" s="47">
        <f>VLOOKUP($B237,[1]Лист1!$B$5:$G$100,5,0)</f>
        <v>0</v>
      </c>
      <c r="S237" s="65" t="s">
        <v>371</v>
      </c>
      <c r="T237" s="23" t="s">
        <v>427</v>
      </c>
    </row>
    <row r="238" spans="1:21" x14ac:dyDescent="0.25">
      <c r="A238" s="6">
        <v>236</v>
      </c>
      <c r="B238" s="7" t="s">
        <v>155</v>
      </c>
      <c r="C238" s="8">
        <v>1969</v>
      </c>
      <c r="D238" s="8">
        <f t="shared" si="11"/>
        <v>52</v>
      </c>
      <c r="E238" s="24" t="s">
        <v>10</v>
      </c>
      <c r="F238" s="24"/>
      <c r="G238" s="10" t="s">
        <v>8</v>
      </c>
      <c r="H238" s="9">
        <v>40966</v>
      </c>
      <c r="I238" s="8">
        <v>575</v>
      </c>
      <c r="J238" s="10" t="s">
        <v>8</v>
      </c>
      <c r="K238" s="9">
        <v>44242</v>
      </c>
      <c r="L238" s="11" t="s">
        <v>25</v>
      </c>
      <c r="M238" s="9">
        <f>K238+365*2-1</f>
        <v>44971</v>
      </c>
      <c r="N238" s="23" t="str">
        <f t="shared" si="8"/>
        <v>дистанции пешеходные</v>
      </c>
      <c r="P238" s="23"/>
      <c r="Q238" s="47">
        <f>VLOOKUP($B238,[1]Лист1!$B$5:$G$100,5,0)</f>
        <v>222</v>
      </c>
      <c r="R238" s="47">
        <f>VLOOKUP($B238,[1]Лист1!$B$5:$G$100,5,0)</f>
        <v>222</v>
      </c>
      <c r="S238" s="23"/>
      <c r="T238" s="5" t="s">
        <v>427</v>
      </c>
      <c r="U238" s="67" t="s">
        <v>461</v>
      </c>
    </row>
    <row r="239" spans="1:21" x14ac:dyDescent="0.25">
      <c r="A239" s="6">
        <v>237</v>
      </c>
      <c r="B239" s="7" t="s">
        <v>156</v>
      </c>
      <c r="C239" s="8">
        <v>1967</v>
      </c>
      <c r="D239" s="8">
        <f t="shared" si="11"/>
        <v>54</v>
      </c>
      <c r="E239" s="24" t="s">
        <v>10</v>
      </c>
      <c r="F239" s="24"/>
      <c r="G239" s="10" t="s">
        <v>8</v>
      </c>
      <c r="H239" s="9">
        <v>40966</v>
      </c>
      <c r="I239" s="8">
        <v>575</v>
      </c>
      <c r="J239" s="10" t="s">
        <v>8</v>
      </c>
      <c r="K239" s="9">
        <v>44242</v>
      </c>
      <c r="L239" s="11" t="s">
        <v>25</v>
      </c>
      <c r="M239" s="9">
        <f>K239+365*2-1</f>
        <v>44971</v>
      </c>
      <c r="N239" s="23" t="str">
        <f t="shared" si="8"/>
        <v>дистанции пешеходные</v>
      </c>
      <c r="P239" s="23"/>
      <c r="Q239" s="47">
        <f>VLOOKUP($B239,[1]Лист1!$B$5:$G$100,5,0)</f>
        <v>40</v>
      </c>
      <c r="R239" s="47">
        <f>VLOOKUP($B239,[1]Лист1!$B$5:$G$100,5,0)</f>
        <v>40</v>
      </c>
      <c r="S239" s="23"/>
      <c r="T239" s="5" t="s">
        <v>427</v>
      </c>
      <c r="U239" s="67" t="s">
        <v>461</v>
      </c>
    </row>
    <row r="240" spans="1:21" x14ac:dyDescent="0.25">
      <c r="A240" s="6">
        <v>238</v>
      </c>
      <c r="B240" s="7" t="s">
        <v>157</v>
      </c>
      <c r="C240" s="8">
        <v>1978</v>
      </c>
      <c r="D240" s="8">
        <f t="shared" si="11"/>
        <v>43</v>
      </c>
      <c r="E240" s="24" t="s">
        <v>10</v>
      </c>
      <c r="F240" s="24"/>
      <c r="G240" s="10" t="s">
        <v>15</v>
      </c>
      <c r="H240" s="9">
        <v>42097</v>
      </c>
      <c r="I240" s="8">
        <v>1174</v>
      </c>
      <c r="J240" s="10" t="s">
        <v>15</v>
      </c>
      <c r="K240" s="9">
        <v>44242</v>
      </c>
      <c r="L240" s="11" t="s">
        <v>378</v>
      </c>
      <c r="M240" s="9">
        <f>K240+365-1</f>
        <v>44606</v>
      </c>
      <c r="N240" s="23" t="str">
        <f t="shared" si="8"/>
        <v>дистанции пешеходные</v>
      </c>
      <c r="P240" s="23"/>
      <c r="Q240" s="47">
        <f>VLOOKUP($B240,[1]Лист1!$B$5:$G$100,5,0)</f>
        <v>0</v>
      </c>
      <c r="R240" s="47">
        <f>VLOOKUP($B240,[1]Лист1!$B$5:$G$100,5,0)</f>
        <v>0</v>
      </c>
      <c r="S240" s="23"/>
      <c r="T240" s="23" t="s">
        <v>428</v>
      </c>
      <c r="U240" s="67" t="s">
        <v>461</v>
      </c>
    </row>
    <row r="241" spans="1:21" x14ac:dyDescent="0.25">
      <c r="A241" s="6">
        <v>239</v>
      </c>
      <c r="B241" s="7" t="s">
        <v>158</v>
      </c>
      <c r="C241" s="8"/>
      <c r="D241" s="8">
        <f t="shared" si="11"/>
        <v>2021</v>
      </c>
      <c r="E241" s="24" t="s">
        <v>7</v>
      </c>
      <c r="F241" s="24"/>
      <c r="G241" s="10" t="s">
        <v>15</v>
      </c>
      <c r="H241" s="9">
        <v>43202</v>
      </c>
      <c r="I241" s="11">
        <v>73</v>
      </c>
      <c r="J241" s="10" t="s">
        <v>15</v>
      </c>
      <c r="K241" s="9">
        <v>44308</v>
      </c>
      <c r="L241" s="11" t="s">
        <v>365</v>
      </c>
      <c r="M241" s="9">
        <f>K241+365-1</f>
        <v>44672</v>
      </c>
      <c r="N241" s="23" t="str">
        <f t="shared" si="8"/>
        <v>дистанции горные</v>
      </c>
      <c r="P241" s="23"/>
      <c r="Q241" s="47" t="e">
        <f>VLOOKUP($B241,[1]Лист1!$B$5:$G$100,5,0)</f>
        <v>#N/A</v>
      </c>
      <c r="R241" s="47" t="e">
        <f>VLOOKUP($B241,[1]Лист1!$B$5:$G$100,5,0)</f>
        <v>#N/A</v>
      </c>
      <c r="S241" s="23"/>
      <c r="T241" t="s">
        <v>466</v>
      </c>
      <c r="U241" t="s">
        <v>464</v>
      </c>
    </row>
    <row r="242" spans="1:21" x14ac:dyDescent="0.25">
      <c r="A242" s="6">
        <v>240</v>
      </c>
      <c r="B242" s="7" t="s">
        <v>159</v>
      </c>
      <c r="C242" s="8"/>
      <c r="D242" s="8">
        <f t="shared" si="11"/>
        <v>2021</v>
      </c>
      <c r="E242" s="24" t="s">
        <v>32</v>
      </c>
      <c r="F242" s="24"/>
      <c r="G242" s="10" t="s">
        <v>8</v>
      </c>
      <c r="H242" s="9">
        <v>43097</v>
      </c>
      <c r="I242" s="11">
        <v>271</v>
      </c>
      <c r="J242" s="10" t="s">
        <v>266</v>
      </c>
      <c r="K242" s="9"/>
      <c r="L242" s="11"/>
      <c r="M242" s="9"/>
      <c r="N242" s="23" t="str">
        <f t="shared" si="8"/>
        <v/>
      </c>
      <c r="P242" s="23"/>
      <c r="Q242" s="47" t="e">
        <f>VLOOKUP($B242,[1]Лист1!$B$5:$G$100,5,0)</f>
        <v>#N/A</v>
      </c>
      <c r="R242" s="47" t="e">
        <f>VLOOKUP($B242,[1]Лист1!$B$5:$G$100,5,0)</f>
        <v>#N/A</v>
      </c>
      <c r="S242" s="23"/>
    </row>
    <row r="243" spans="1:21" x14ac:dyDescent="0.25">
      <c r="A243" s="6">
        <v>241</v>
      </c>
      <c r="B243" s="7" t="s">
        <v>160</v>
      </c>
      <c r="C243" s="8">
        <v>1995</v>
      </c>
      <c r="D243" s="8">
        <f t="shared" si="11"/>
        <v>26</v>
      </c>
      <c r="E243" s="24" t="s">
        <v>10</v>
      </c>
      <c r="F243" s="24"/>
      <c r="G243" s="10" t="s">
        <v>18</v>
      </c>
      <c r="H243" s="9">
        <v>42097</v>
      </c>
      <c r="I243" s="8">
        <v>1174</v>
      </c>
      <c r="J243" s="10" t="s">
        <v>15</v>
      </c>
      <c r="K243" s="9">
        <v>44242</v>
      </c>
      <c r="L243" s="11" t="s">
        <v>378</v>
      </c>
      <c r="M243" s="9">
        <f>K243+365-1</f>
        <v>44606</v>
      </c>
      <c r="N243" s="23" t="str">
        <f t="shared" si="8"/>
        <v>дистанции пешеходные</v>
      </c>
      <c r="P243" s="23"/>
      <c r="Q243" s="47" t="e">
        <f>VLOOKUP($B243,[1]Лист1!$B$5:$G$100,5,0)</f>
        <v>#N/A</v>
      </c>
      <c r="R243" s="47" t="e">
        <f>VLOOKUP($B243,[1]Лист1!$B$5:$G$100,5,0)</f>
        <v>#N/A</v>
      </c>
      <c r="S243" s="23"/>
      <c r="U243" s="67" t="s">
        <v>461</v>
      </c>
    </row>
    <row r="244" spans="1:21" x14ac:dyDescent="0.25">
      <c r="A244" s="6">
        <v>242</v>
      </c>
      <c r="B244" s="24" t="s">
        <v>284</v>
      </c>
      <c r="C244" s="8"/>
      <c r="D244" s="8">
        <f t="shared" si="11"/>
        <v>2021</v>
      </c>
      <c r="E244" s="24" t="s">
        <v>14</v>
      </c>
      <c r="F244" s="24"/>
      <c r="G244" s="10" t="s">
        <v>15</v>
      </c>
      <c r="H244" s="9">
        <v>43349</v>
      </c>
      <c r="I244" s="11" t="s">
        <v>34</v>
      </c>
      <c r="J244" s="10" t="s">
        <v>266</v>
      </c>
      <c r="K244" s="9"/>
      <c r="L244" s="11"/>
      <c r="M244" s="9"/>
      <c r="N244" s="23" t="str">
        <f t="shared" si="8"/>
        <v/>
      </c>
      <c r="P244" s="23"/>
      <c r="Q244" s="47" t="e">
        <f>VLOOKUP($B244,[1]Лист1!$B$5:$G$100,5,0)</f>
        <v>#N/A</v>
      </c>
      <c r="R244" s="47" t="e">
        <f>VLOOKUP($B244,[1]Лист1!$B$5:$G$100,5,0)</f>
        <v>#N/A</v>
      </c>
      <c r="S244" s="23"/>
    </row>
    <row r="245" spans="1:21" x14ac:dyDescent="0.25">
      <c r="A245" s="6">
        <v>243</v>
      </c>
      <c r="B245" s="24" t="s">
        <v>161</v>
      </c>
      <c r="C245" s="8">
        <v>1991</v>
      </c>
      <c r="D245" s="8">
        <f t="shared" si="11"/>
        <v>30</v>
      </c>
      <c r="E245" s="24" t="s">
        <v>10</v>
      </c>
      <c r="F245" s="24"/>
      <c r="G245" s="10" t="s">
        <v>15</v>
      </c>
      <c r="H245" s="9">
        <v>43178</v>
      </c>
      <c r="I245" s="11">
        <v>49</v>
      </c>
      <c r="J245" s="10" t="s">
        <v>15</v>
      </c>
      <c r="K245" s="9">
        <v>44286</v>
      </c>
      <c r="L245" s="11" t="s">
        <v>415</v>
      </c>
      <c r="M245" s="9">
        <f>K245+365-1</f>
        <v>44650</v>
      </c>
      <c r="N245" s="23" t="str">
        <f t="shared" si="8"/>
        <v>дистанции пешеходные</v>
      </c>
      <c r="Q245" s="47">
        <f>VLOOKUP($B245,[1]Лист1!$B$5:$G$200,4,0)</f>
        <v>0</v>
      </c>
      <c r="R245" s="47">
        <f>VLOOKUP($B245,[1]Лист1!$B$5:$G$100,5,0)</f>
        <v>0</v>
      </c>
      <c r="T245" s="23" t="s">
        <v>427</v>
      </c>
      <c r="U245" s="67" t="s">
        <v>461</v>
      </c>
    </row>
    <row r="246" spans="1:21" x14ac:dyDescent="0.25">
      <c r="A246" s="6">
        <v>244</v>
      </c>
      <c r="B246" s="7" t="s">
        <v>162</v>
      </c>
      <c r="C246" s="8">
        <v>2003</v>
      </c>
      <c r="D246" s="8">
        <f t="shared" si="11"/>
        <v>18</v>
      </c>
      <c r="E246" s="24" t="s">
        <v>10</v>
      </c>
      <c r="F246" s="24"/>
      <c r="G246" s="10" t="s">
        <v>11</v>
      </c>
      <c r="H246" s="9">
        <v>43146</v>
      </c>
      <c r="I246" s="11" t="s">
        <v>25</v>
      </c>
      <c r="J246" s="10" t="s">
        <v>266</v>
      </c>
      <c r="K246" s="9"/>
      <c r="L246" s="11"/>
      <c r="M246" s="9"/>
      <c r="N246" s="23" t="str">
        <f t="shared" si="8"/>
        <v/>
      </c>
      <c r="P246" s="23"/>
      <c r="Q246" s="47" t="e">
        <f>VLOOKUP($B246,[1]Лист1!$B$5:$G$100,5,0)</f>
        <v>#N/A</v>
      </c>
      <c r="R246" s="47" t="e">
        <f>VLOOKUP($B246,[1]Лист1!$B$5:$G$100,5,0)</f>
        <v>#N/A</v>
      </c>
      <c r="S246" s="23"/>
    </row>
    <row r="247" spans="1:21" x14ac:dyDescent="0.25">
      <c r="A247" s="6">
        <v>245</v>
      </c>
      <c r="B247" s="24" t="s">
        <v>298</v>
      </c>
      <c r="C247" s="8"/>
      <c r="D247" s="8">
        <f t="shared" si="11"/>
        <v>2021</v>
      </c>
      <c r="E247" s="24" t="s">
        <v>289</v>
      </c>
      <c r="F247" s="24"/>
      <c r="G247" s="10" t="s">
        <v>15</v>
      </c>
      <c r="H247" s="9">
        <v>43577</v>
      </c>
      <c r="I247" s="11" t="s">
        <v>301</v>
      </c>
      <c r="J247" s="10" t="s">
        <v>15</v>
      </c>
      <c r="K247" s="12">
        <v>44308</v>
      </c>
      <c r="L247" s="11" t="s">
        <v>365</v>
      </c>
      <c r="M247" s="9">
        <f>K247+365-1</f>
        <v>44672</v>
      </c>
      <c r="N247" s="23" t="str">
        <f t="shared" si="8"/>
        <v>дистанции на средствах передвижения (кони)</v>
      </c>
      <c r="P247" s="23"/>
      <c r="Q247" s="47" t="e">
        <f>VLOOKUP($B247,[1]Лист1!$B$5:$G$100,5,0)</f>
        <v>#N/A</v>
      </c>
      <c r="R247" s="47" t="e">
        <f>VLOOKUP($B247,[1]Лист1!$B$5:$G$100,5,0)</f>
        <v>#N/A</v>
      </c>
      <c r="S247" s="23"/>
    </row>
    <row r="248" spans="1:21" x14ac:dyDescent="0.25">
      <c r="A248" s="6">
        <v>246</v>
      </c>
      <c r="B248" s="24" t="s">
        <v>241</v>
      </c>
      <c r="C248" s="8"/>
      <c r="D248" s="8">
        <f t="shared" si="11"/>
        <v>2021</v>
      </c>
      <c r="E248" s="24" t="s">
        <v>7</v>
      </c>
      <c r="F248" s="24"/>
      <c r="G248" s="10" t="s">
        <v>15</v>
      </c>
      <c r="H248" s="9">
        <v>43326</v>
      </c>
      <c r="I248" s="11" t="s">
        <v>362</v>
      </c>
      <c r="J248" s="10" t="s">
        <v>15</v>
      </c>
      <c r="K248" s="9">
        <v>44067</v>
      </c>
      <c r="L248" s="11" t="s">
        <v>365</v>
      </c>
      <c r="M248" s="9">
        <f>K248+365-1</f>
        <v>44431</v>
      </c>
      <c r="N248" s="23" t="str">
        <f t="shared" si="8"/>
        <v>дистанции горные</v>
      </c>
      <c r="P248" s="23"/>
      <c r="Q248" s="47" t="e">
        <f>VLOOKUP($B248,[1]Лист1!$B$5:$G$100,5,0)</f>
        <v>#N/A</v>
      </c>
      <c r="R248" s="47" t="e">
        <f>VLOOKUP($B248,[1]Лист1!$B$5:$G$100,5,0)</f>
        <v>#N/A</v>
      </c>
      <c r="S248" s="23"/>
      <c r="T248" t="s">
        <v>463</v>
      </c>
      <c r="U248" t="s">
        <v>467</v>
      </c>
    </row>
    <row r="249" spans="1:21" x14ac:dyDescent="0.25">
      <c r="A249" s="6">
        <v>247</v>
      </c>
      <c r="B249" s="43" t="s">
        <v>337</v>
      </c>
      <c r="C249" s="8"/>
      <c r="D249" s="8">
        <f t="shared" si="11"/>
        <v>2021</v>
      </c>
      <c r="E249" s="24" t="s">
        <v>7</v>
      </c>
      <c r="F249" s="24"/>
      <c r="G249" s="10" t="s">
        <v>15</v>
      </c>
      <c r="H249" s="9">
        <v>43577</v>
      </c>
      <c r="I249" s="11" t="s">
        <v>301</v>
      </c>
      <c r="J249" s="10" t="s">
        <v>15</v>
      </c>
      <c r="K249" s="9">
        <v>44308</v>
      </c>
      <c r="L249" s="11" t="s">
        <v>365</v>
      </c>
      <c r="M249" s="9">
        <f>K249+365-1</f>
        <v>44672</v>
      </c>
      <c r="N249" s="23" t="str">
        <f t="shared" si="8"/>
        <v>дистанции горные</v>
      </c>
      <c r="P249" s="23"/>
      <c r="Q249" s="47" t="e">
        <f>VLOOKUP($B249,[1]Лист1!$B$5:$G$100,5,0)</f>
        <v>#N/A</v>
      </c>
      <c r="R249" s="47" t="e">
        <f>VLOOKUP($B249,[1]Лист1!$B$5:$G$100,5,0)</f>
        <v>#N/A</v>
      </c>
      <c r="S249" s="23"/>
      <c r="T249" t="s">
        <v>463</v>
      </c>
      <c r="U249" t="s">
        <v>467</v>
      </c>
    </row>
    <row r="250" spans="1:21" x14ac:dyDescent="0.25">
      <c r="A250" s="6">
        <v>248</v>
      </c>
      <c r="B250" s="24" t="s">
        <v>163</v>
      </c>
      <c r="C250" s="8">
        <v>1990</v>
      </c>
      <c r="D250" s="8">
        <f t="shared" si="11"/>
        <v>31</v>
      </c>
      <c r="E250" s="24" t="s">
        <v>10</v>
      </c>
      <c r="F250" s="24"/>
      <c r="G250" s="10" t="s">
        <v>18</v>
      </c>
      <c r="H250" s="9">
        <v>43244</v>
      </c>
      <c r="I250" s="11">
        <v>117</v>
      </c>
      <c r="J250" s="10" t="s">
        <v>18</v>
      </c>
      <c r="K250" s="9">
        <v>43980</v>
      </c>
      <c r="L250" s="11" t="s">
        <v>287</v>
      </c>
      <c r="M250" s="9">
        <f>K250+365*2-1</f>
        <v>44709</v>
      </c>
      <c r="N250" s="23" t="str">
        <f t="shared" si="8"/>
        <v>дистанции пешеходные</v>
      </c>
      <c r="P250" s="23"/>
      <c r="Q250" s="47">
        <f>VLOOKUP($B250,[1]Лист1!$B$5:$G$100,5,0)</f>
        <v>24</v>
      </c>
      <c r="R250" s="47">
        <f>VLOOKUP($B250,[1]Лист1!$B$5:$G$100,5,0)</f>
        <v>24</v>
      </c>
      <c r="S250" s="23"/>
      <c r="U250" s="67" t="s">
        <v>461</v>
      </c>
    </row>
    <row r="251" spans="1:21" x14ac:dyDescent="0.25">
      <c r="A251" s="6">
        <v>249</v>
      </c>
      <c r="B251" s="7" t="s">
        <v>164</v>
      </c>
      <c r="C251" s="8"/>
      <c r="D251" s="8">
        <f t="shared" si="11"/>
        <v>2021</v>
      </c>
      <c r="E251" s="24" t="s">
        <v>14</v>
      </c>
      <c r="F251" s="24"/>
      <c r="G251" s="10" t="s">
        <v>8</v>
      </c>
      <c r="H251" s="9">
        <v>42825</v>
      </c>
      <c r="I251" s="11">
        <v>39</v>
      </c>
      <c r="J251" s="10" t="s">
        <v>8</v>
      </c>
      <c r="K251" s="9">
        <v>44286</v>
      </c>
      <c r="L251" s="11" t="s">
        <v>415</v>
      </c>
      <c r="M251" s="9">
        <f>K251+365-1</f>
        <v>44650</v>
      </c>
      <c r="N251" s="23" t="str">
        <f t="shared" si="8"/>
        <v>дистанции на средствах передвижения (авто)</v>
      </c>
      <c r="P251" s="23"/>
      <c r="Q251" s="47" t="e">
        <f>VLOOKUP($B251,[1]Лист1!$B$5:$G$100,5,0)</f>
        <v>#N/A</v>
      </c>
      <c r="R251" s="47" t="e">
        <f>VLOOKUP($B251,[1]Лист1!$B$5:$G$100,5,0)</f>
        <v>#N/A</v>
      </c>
      <c r="S251" s="23"/>
    </row>
    <row r="252" spans="1:21" x14ac:dyDescent="0.25">
      <c r="A252" s="6">
        <v>250</v>
      </c>
      <c r="B252" s="7" t="s">
        <v>165</v>
      </c>
      <c r="C252" s="8">
        <v>1979</v>
      </c>
      <c r="D252" s="8">
        <f t="shared" si="11"/>
        <v>42</v>
      </c>
      <c r="E252" s="24" t="s">
        <v>10</v>
      </c>
      <c r="F252" s="24"/>
      <c r="G252" s="10" t="s">
        <v>8</v>
      </c>
      <c r="H252" s="9">
        <v>41345</v>
      </c>
      <c r="I252" s="8">
        <v>717</v>
      </c>
      <c r="J252" s="10" t="s">
        <v>8</v>
      </c>
      <c r="K252" s="9">
        <v>44242</v>
      </c>
      <c r="L252" s="11" t="s">
        <v>25</v>
      </c>
      <c r="M252" s="9">
        <f>K252+365*2-1</f>
        <v>44971</v>
      </c>
      <c r="N252" s="23" t="str">
        <f t="shared" si="8"/>
        <v>дистанции пешеходные</v>
      </c>
      <c r="P252" s="23"/>
      <c r="Q252" s="47">
        <f>VLOOKUP($B252,[1]Лист1!$B$5:$G$100,5,0)</f>
        <v>0</v>
      </c>
      <c r="R252" s="47">
        <f>VLOOKUP($B252,[1]Лист1!$B$5:$G$100,5,0)</f>
        <v>0</v>
      </c>
      <c r="S252" s="23"/>
      <c r="T252" s="23" t="s">
        <v>429</v>
      </c>
    </row>
    <row r="253" spans="1:21" x14ac:dyDescent="0.25">
      <c r="A253" s="6">
        <v>251</v>
      </c>
      <c r="B253" s="43" t="s">
        <v>338</v>
      </c>
      <c r="C253" s="8"/>
      <c r="D253" s="8">
        <f t="shared" si="11"/>
        <v>2021</v>
      </c>
      <c r="E253" s="24" t="s">
        <v>7</v>
      </c>
      <c r="F253" s="24"/>
      <c r="G253" s="10" t="s">
        <v>15</v>
      </c>
      <c r="H253" s="9">
        <v>43577</v>
      </c>
      <c r="I253" s="11" t="s">
        <v>301</v>
      </c>
      <c r="J253" s="10" t="s">
        <v>15</v>
      </c>
      <c r="K253" s="9">
        <v>44308</v>
      </c>
      <c r="L253" s="11" t="s">
        <v>365</v>
      </c>
      <c r="M253" s="9">
        <f>K253+365-1</f>
        <v>44672</v>
      </c>
      <c r="N253" s="23" t="str">
        <f t="shared" si="8"/>
        <v>дистанции горные</v>
      </c>
      <c r="P253" s="23"/>
      <c r="Q253" s="47" t="e">
        <f>VLOOKUP($B253,[1]Лист1!$B$5:$G$100,5,0)</f>
        <v>#N/A</v>
      </c>
      <c r="R253" s="47" t="e">
        <f>VLOOKUP($B253,[1]Лист1!$B$5:$G$100,5,0)</f>
        <v>#N/A</v>
      </c>
      <c r="S253" s="23"/>
      <c r="T253" t="s">
        <v>463</v>
      </c>
      <c r="U253" t="s">
        <v>467</v>
      </c>
    </row>
    <row r="254" spans="1:21" x14ac:dyDescent="0.25">
      <c r="A254" s="6">
        <v>252</v>
      </c>
      <c r="B254" s="7" t="s">
        <v>166</v>
      </c>
      <c r="C254" s="8">
        <v>2003</v>
      </c>
      <c r="D254" s="8">
        <f t="shared" si="11"/>
        <v>18</v>
      </c>
      <c r="E254" s="24" t="s">
        <v>10</v>
      </c>
      <c r="F254" s="24"/>
      <c r="G254" s="10" t="s">
        <v>15</v>
      </c>
      <c r="H254" s="12">
        <v>43914</v>
      </c>
      <c r="I254" s="11" t="s">
        <v>408</v>
      </c>
      <c r="J254" s="10" t="s">
        <v>15</v>
      </c>
      <c r="K254" s="9">
        <v>44286</v>
      </c>
      <c r="L254" s="11" t="s">
        <v>415</v>
      </c>
      <c r="M254" s="9">
        <f>K254+365-1</f>
        <v>44650</v>
      </c>
      <c r="N254" s="23" t="str">
        <f t="shared" si="8"/>
        <v>дистанции пешеходные</v>
      </c>
      <c r="P254" s="23"/>
      <c r="Q254" s="47">
        <f>VLOOKUP($B254,[1]Лист1!$B$5:$G$100,5,0)</f>
        <v>0</v>
      </c>
      <c r="R254" s="47">
        <f>VLOOKUP($B254,[1]Лист1!$B$5:$G$100,5,0)</f>
        <v>0</v>
      </c>
      <c r="S254" s="23"/>
      <c r="T254" s="23" t="s">
        <v>427</v>
      </c>
    </row>
    <row r="255" spans="1:21" x14ac:dyDescent="0.25">
      <c r="A255" s="6">
        <v>253</v>
      </c>
      <c r="B255" s="7" t="s">
        <v>396</v>
      </c>
      <c r="C255" s="8"/>
      <c r="D255" s="8">
        <f t="shared" si="11"/>
        <v>2021</v>
      </c>
      <c r="E255" s="24" t="s">
        <v>315</v>
      </c>
      <c r="F255" s="24"/>
      <c r="G255" s="10" t="s">
        <v>15</v>
      </c>
      <c r="H255" s="12">
        <v>43892</v>
      </c>
      <c r="I255" s="11" t="s">
        <v>381</v>
      </c>
      <c r="J255" s="10" t="s">
        <v>266</v>
      </c>
      <c r="K255" s="9"/>
      <c r="L255" s="11"/>
      <c r="M255" s="9"/>
      <c r="N255" s="23" t="str">
        <f t="shared" si="8"/>
        <v/>
      </c>
      <c r="P255" s="23"/>
      <c r="Q255" s="47" t="e">
        <f>VLOOKUP($B255,[1]Лист1!$B$5:$G$100,5,0)</f>
        <v>#N/A</v>
      </c>
      <c r="R255" s="47" t="e">
        <f>VLOOKUP($B255,[1]Лист1!$B$5:$G$100,5,0)</f>
        <v>#N/A</v>
      </c>
      <c r="S255" s="23"/>
      <c r="U255" s="64" t="s">
        <v>438</v>
      </c>
    </row>
    <row r="256" spans="1:21" x14ac:dyDescent="0.25">
      <c r="A256" s="6">
        <v>254</v>
      </c>
      <c r="B256" s="24" t="s">
        <v>249</v>
      </c>
      <c r="C256" s="8"/>
      <c r="D256" s="8">
        <f t="shared" si="11"/>
        <v>2021</v>
      </c>
      <c r="E256" s="24" t="s">
        <v>14</v>
      </c>
      <c r="F256" s="24"/>
      <c r="G256" s="10" t="s">
        <v>15</v>
      </c>
      <c r="H256" s="9">
        <v>43349</v>
      </c>
      <c r="I256" s="11" t="s">
        <v>34</v>
      </c>
      <c r="J256" s="10" t="s">
        <v>266</v>
      </c>
      <c r="K256" s="9"/>
      <c r="L256" s="11"/>
      <c r="M256" s="9"/>
      <c r="N256" s="23" t="str">
        <f t="shared" si="8"/>
        <v/>
      </c>
      <c r="P256" s="23"/>
      <c r="Q256" s="47" t="e">
        <f>VLOOKUP($B256,[1]Лист1!$B$5:$G$100,5,0)</f>
        <v>#N/A</v>
      </c>
      <c r="R256" s="47" t="e">
        <f>VLOOKUP($B256,[1]Лист1!$B$5:$G$100,5,0)</f>
        <v>#N/A</v>
      </c>
      <c r="S256" s="23"/>
    </row>
    <row r="257" spans="1:21" x14ac:dyDescent="0.25">
      <c r="A257" s="6">
        <v>255</v>
      </c>
      <c r="B257" s="7" t="s">
        <v>167</v>
      </c>
      <c r="C257" s="8"/>
      <c r="D257" s="8">
        <f t="shared" si="11"/>
        <v>2021</v>
      </c>
      <c r="E257" s="24" t="s">
        <v>7</v>
      </c>
      <c r="F257" s="24"/>
      <c r="G257" s="10" t="s">
        <v>15</v>
      </c>
      <c r="H257" s="12">
        <v>41737</v>
      </c>
      <c r="I257" s="11">
        <v>1150</v>
      </c>
      <c r="J257" s="10" t="s">
        <v>15</v>
      </c>
      <c r="K257" s="9">
        <v>44242</v>
      </c>
      <c r="L257" s="11" t="s">
        <v>378</v>
      </c>
      <c r="M257" s="9">
        <f>K257+365-1</f>
        <v>44606</v>
      </c>
      <c r="N257" s="23" t="str">
        <f t="shared" si="8"/>
        <v>дистанции горные</v>
      </c>
      <c r="P257" s="23"/>
      <c r="Q257" s="47" t="e">
        <f>VLOOKUP($B257,[1]Лист1!$B$5:$G$100,5,0)</f>
        <v>#N/A</v>
      </c>
      <c r="R257" s="47" t="e">
        <f>VLOOKUP($B257,[1]Лист1!$B$5:$G$100,5,0)</f>
        <v>#N/A</v>
      </c>
      <c r="S257" s="23"/>
      <c r="T257" t="s">
        <v>463</v>
      </c>
      <c r="U257" t="s">
        <v>467</v>
      </c>
    </row>
    <row r="258" spans="1:21" x14ac:dyDescent="0.25">
      <c r="A258" s="6">
        <v>256</v>
      </c>
      <c r="B258" s="7" t="s">
        <v>286</v>
      </c>
      <c r="C258" s="8">
        <v>1961</v>
      </c>
      <c r="D258" s="8">
        <f t="shared" si="11"/>
        <v>60</v>
      </c>
      <c r="E258" s="24" t="s">
        <v>10</v>
      </c>
      <c r="F258" s="24"/>
      <c r="G258" s="10" t="s">
        <v>15</v>
      </c>
      <c r="H258" s="12">
        <v>43563</v>
      </c>
      <c r="I258" s="11" t="s">
        <v>285</v>
      </c>
      <c r="J258" s="10" t="s">
        <v>15</v>
      </c>
      <c r="K258" s="12">
        <v>44308</v>
      </c>
      <c r="L258" s="11" t="s">
        <v>365</v>
      </c>
      <c r="M258" s="9">
        <f>K258+365-1</f>
        <v>44672</v>
      </c>
      <c r="N258" s="23" t="str">
        <f t="shared" si="8"/>
        <v>дистанции пешеходные</v>
      </c>
      <c r="P258" s="23"/>
      <c r="Q258" s="47">
        <f>VLOOKUP($B258,[1]Лист1!$B$5:$G$100,5,0)</f>
        <v>0</v>
      </c>
      <c r="R258" s="47">
        <f>VLOOKUP($B258,[1]Лист1!$B$5:$G$100,5,0)</f>
        <v>0</v>
      </c>
      <c r="S258" s="23"/>
    </row>
    <row r="259" spans="1:21" x14ac:dyDescent="0.25">
      <c r="A259" s="6">
        <v>257</v>
      </c>
      <c r="B259" s="43" t="s">
        <v>339</v>
      </c>
      <c r="C259" s="8"/>
      <c r="D259" s="8">
        <f t="shared" si="11"/>
        <v>2021</v>
      </c>
      <c r="E259" s="24" t="s">
        <v>7</v>
      </c>
      <c r="F259" s="24"/>
      <c r="G259" s="10" t="s">
        <v>15</v>
      </c>
      <c r="H259" s="9">
        <v>43577</v>
      </c>
      <c r="I259" s="11" t="s">
        <v>301</v>
      </c>
      <c r="J259" s="10" t="s">
        <v>15</v>
      </c>
      <c r="K259" s="9">
        <v>44308</v>
      </c>
      <c r="L259" s="11" t="s">
        <v>365</v>
      </c>
      <c r="M259" s="9">
        <f>K259+365-1</f>
        <v>44672</v>
      </c>
      <c r="N259" s="23" t="str">
        <f t="shared" si="8"/>
        <v>дистанции горные</v>
      </c>
      <c r="P259" s="23"/>
      <c r="Q259" s="47" t="e">
        <f>VLOOKUP($B259,[1]Лист1!$B$5:$G$100,5,0)</f>
        <v>#N/A</v>
      </c>
      <c r="R259" s="47" t="e">
        <f>VLOOKUP($B259,[1]Лист1!$B$5:$G$100,5,0)</f>
        <v>#N/A</v>
      </c>
      <c r="S259" s="23"/>
      <c r="T259" t="s">
        <v>463</v>
      </c>
      <c r="U259" t="s">
        <v>467</v>
      </c>
    </row>
    <row r="260" spans="1:21" x14ac:dyDescent="0.25">
      <c r="A260" s="6">
        <v>258</v>
      </c>
      <c r="B260" s="43" t="s">
        <v>340</v>
      </c>
      <c r="C260" s="8"/>
      <c r="D260" s="8">
        <f t="shared" si="11"/>
        <v>2021</v>
      </c>
      <c r="E260" s="24" t="s">
        <v>7</v>
      </c>
      <c r="F260" s="24"/>
      <c r="G260" s="10" t="s">
        <v>15</v>
      </c>
      <c r="H260" s="9">
        <v>43577</v>
      </c>
      <c r="I260" s="11" t="s">
        <v>301</v>
      </c>
      <c r="J260" s="10" t="s">
        <v>15</v>
      </c>
      <c r="K260" s="9">
        <v>44308</v>
      </c>
      <c r="L260" s="11" t="s">
        <v>365</v>
      </c>
      <c r="M260" s="9">
        <f>K260+365-1</f>
        <v>44672</v>
      </c>
      <c r="N260" s="23" t="str">
        <f t="shared" si="8"/>
        <v>дистанции горные</v>
      </c>
      <c r="P260" s="23"/>
      <c r="Q260" s="47" t="e">
        <f>VLOOKUP($B260,[1]Лист1!$B$5:$G$100,5,0)</f>
        <v>#N/A</v>
      </c>
      <c r="R260" s="47" t="e">
        <f>VLOOKUP($B260,[1]Лист1!$B$5:$G$100,5,0)</f>
        <v>#N/A</v>
      </c>
      <c r="S260" s="23"/>
      <c r="T260" t="s">
        <v>463</v>
      </c>
      <c r="U260" t="s">
        <v>467</v>
      </c>
    </row>
    <row r="261" spans="1:21" x14ac:dyDescent="0.25">
      <c r="A261" s="6">
        <v>259</v>
      </c>
      <c r="B261" s="43" t="s">
        <v>412</v>
      </c>
      <c r="C261" s="8"/>
      <c r="D261" s="8">
        <f t="shared" si="11"/>
        <v>2021</v>
      </c>
      <c r="E261" s="24" t="s">
        <v>7</v>
      </c>
      <c r="F261" s="24"/>
      <c r="G261" s="10" t="s">
        <v>8</v>
      </c>
      <c r="H261" s="9">
        <v>43677</v>
      </c>
      <c r="I261" s="11" t="s">
        <v>413</v>
      </c>
      <c r="J261" s="10" t="s">
        <v>8</v>
      </c>
      <c r="K261" s="9">
        <v>43677</v>
      </c>
      <c r="L261" s="11" t="s">
        <v>413</v>
      </c>
      <c r="M261" s="9">
        <f>K261+365*2</f>
        <v>44407</v>
      </c>
      <c r="N261" s="23" t="str">
        <f t="shared" si="8"/>
        <v>дистанции горные</v>
      </c>
      <c r="P261" s="23"/>
      <c r="S261" s="23"/>
      <c r="T261" t="s">
        <v>463</v>
      </c>
      <c r="U261" t="s">
        <v>468</v>
      </c>
    </row>
    <row r="262" spans="1:21" x14ac:dyDescent="0.25">
      <c r="A262" s="6">
        <v>260</v>
      </c>
      <c r="B262" s="43" t="s">
        <v>341</v>
      </c>
      <c r="C262" s="8"/>
      <c r="D262" s="8">
        <f t="shared" si="11"/>
        <v>2021</v>
      </c>
      <c r="E262" s="24" t="s">
        <v>315</v>
      </c>
      <c r="F262" s="24"/>
      <c r="G262" s="10" t="s">
        <v>15</v>
      </c>
      <c r="H262" s="9">
        <v>43577</v>
      </c>
      <c r="I262" s="11" t="s">
        <v>301</v>
      </c>
      <c r="J262" s="10" t="s">
        <v>266</v>
      </c>
      <c r="K262" s="9"/>
      <c r="L262" s="11"/>
      <c r="M262" s="9"/>
      <c r="N262" s="23" t="str">
        <f t="shared" si="8"/>
        <v/>
      </c>
      <c r="P262" s="23"/>
      <c r="Q262" s="47" t="e">
        <f>VLOOKUP($B262,[1]Лист1!$B$5:$G$100,5,0)</f>
        <v>#N/A</v>
      </c>
      <c r="R262" s="47" t="e">
        <f>VLOOKUP($B262,[1]Лист1!$B$5:$G$100,5,0)</f>
        <v>#N/A</v>
      </c>
      <c r="S262" s="23"/>
    </row>
    <row r="263" spans="1:21" x14ac:dyDescent="0.25">
      <c r="A263" s="6">
        <v>261</v>
      </c>
      <c r="B263" s="24" t="s">
        <v>168</v>
      </c>
      <c r="C263" s="8">
        <v>2002</v>
      </c>
      <c r="D263" s="8">
        <f t="shared" si="11"/>
        <v>19</v>
      </c>
      <c r="E263" s="24" t="s">
        <v>10</v>
      </c>
      <c r="F263" s="24"/>
      <c r="G263" s="10" t="s">
        <v>15</v>
      </c>
      <c r="H263" s="9">
        <v>43349</v>
      </c>
      <c r="I263" s="11" t="s">
        <v>34</v>
      </c>
      <c r="J263" s="10" t="s">
        <v>15</v>
      </c>
      <c r="K263" s="9">
        <v>44080</v>
      </c>
      <c r="L263" s="11" t="s">
        <v>416</v>
      </c>
      <c r="M263" s="9">
        <f>K263+365-1</f>
        <v>44444</v>
      </c>
      <c r="N263" s="23" t="str">
        <f t="shared" si="8"/>
        <v>дистанции пешеходные</v>
      </c>
      <c r="P263" s="23"/>
      <c r="Q263" s="47">
        <f>VLOOKUP($B263,[1]Лист1!$B$5:$G$100,5,0)</f>
        <v>0</v>
      </c>
      <c r="R263" s="47">
        <f>VLOOKUP($B263,[1]Лист1!$B$5:$G$100,5,0)</f>
        <v>0</v>
      </c>
      <c r="S263" s="23"/>
      <c r="T263" s="23" t="s">
        <v>427</v>
      </c>
    </row>
    <row r="264" spans="1:21" x14ac:dyDescent="0.25">
      <c r="A264" s="6">
        <v>262</v>
      </c>
      <c r="B264" s="24" t="s">
        <v>476</v>
      </c>
      <c r="C264" s="8"/>
      <c r="D264" s="8">
        <f t="shared" si="11"/>
        <v>2021</v>
      </c>
      <c r="E264" s="24" t="s">
        <v>289</v>
      </c>
      <c r="F264" s="24"/>
      <c r="G264" s="10" t="s">
        <v>15</v>
      </c>
      <c r="H264" s="9">
        <v>44341</v>
      </c>
      <c r="I264" s="11" t="s">
        <v>478</v>
      </c>
      <c r="J264" s="10" t="s">
        <v>15</v>
      </c>
      <c r="K264" s="9">
        <v>44341</v>
      </c>
      <c r="L264" s="11" t="s">
        <v>478</v>
      </c>
      <c r="M264" s="9">
        <f>K264+365-1</f>
        <v>44705</v>
      </c>
      <c r="N264" s="23" t="str">
        <f t="shared" si="8"/>
        <v>дистанции на средствах передвижения (кони)</v>
      </c>
      <c r="P264" s="23"/>
      <c r="S264" s="23"/>
    </row>
    <row r="265" spans="1:21" x14ac:dyDescent="0.25">
      <c r="A265" s="6">
        <v>263</v>
      </c>
      <c r="B265" s="24" t="s">
        <v>477</v>
      </c>
      <c r="C265" s="8"/>
      <c r="D265" s="8">
        <f t="shared" si="11"/>
        <v>2021</v>
      </c>
      <c r="E265" s="24" t="s">
        <v>289</v>
      </c>
      <c r="F265" s="24"/>
      <c r="G265" s="10" t="s">
        <v>15</v>
      </c>
      <c r="H265" s="9">
        <v>44341</v>
      </c>
      <c r="I265" s="11" t="s">
        <v>478</v>
      </c>
      <c r="J265" s="10" t="s">
        <v>15</v>
      </c>
      <c r="K265" s="9">
        <v>44341</v>
      </c>
      <c r="L265" s="11" t="s">
        <v>478</v>
      </c>
      <c r="M265" s="9">
        <f>K265+365-1</f>
        <v>44705</v>
      </c>
      <c r="N265" s="23" t="str">
        <f t="shared" si="8"/>
        <v>дистанции на средствах передвижения (кони)</v>
      </c>
      <c r="P265" s="23"/>
      <c r="S265" s="23"/>
    </row>
    <row r="266" spans="1:21" x14ac:dyDescent="0.25">
      <c r="A266" s="6">
        <v>264</v>
      </c>
      <c r="B266" s="43" t="s">
        <v>342</v>
      </c>
      <c r="C266" s="8"/>
      <c r="D266" s="8">
        <f t="shared" si="11"/>
        <v>2021</v>
      </c>
      <c r="E266" s="24" t="s">
        <v>7</v>
      </c>
      <c r="F266" s="24"/>
      <c r="G266" s="10" t="s">
        <v>15</v>
      </c>
      <c r="H266" s="9">
        <v>43577</v>
      </c>
      <c r="I266" s="11" t="s">
        <v>301</v>
      </c>
      <c r="J266" s="10" t="s">
        <v>15</v>
      </c>
      <c r="K266" s="9">
        <v>44308</v>
      </c>
      <c r="L266" s="11" t="s">
        <v>365</v>
      </c>
      <c r="M266" s="9">
        <f>K266+365-1</f>
        <v>44672</v>
      </c>
      <c r="N266" s="23" t="str">
        <f t="shared" si="8"/>
        <v>дистанции горные</v>
      </c>
      <c r="P266" s="23"/>
      <c r="Q266" s="47" t="e">
        <f>VLOOKUP($B266,[1]Лист1!$B$5:$G$100,5,0)</f>
        <v>#N/A</v>
      </c>
      <c r="R266" s="47" t="e">
        <f>VLOOKUP($B266,[1]Лист1!$B$5:$G$100,5,0)</f>
        <v>#N/A</v>
      </c>
      <c r="S266" s="23"/>
      <c r="T266" t="s">
        <v>463</v>
      </c>
      <c r="U266" t="s">
        <v>467</v>
      </c>
    </row>
    <row r="267" spans="1:21" x14ac:dyDescent="0.25">
      <c r="A267" s="6">
        <v>265</v>
      </c>
      <c r="B267" s="43" t="s">
        <v>343</v>
      </c>
      <c r="C267" s="8"/>
      <c r="D267" s="8">
        <f t="shared" si="11"/>
        <v>2021</v>
      </c>
      <c r="E267" s="24" t="s">
        <v>315</v>
      </c>
      <c r="F267" s="24"/>
      <c r="G267" s="10" t="s">
        <v>15</v>
      </c>
      <c r="H267" s="9">
        <v>43577</v>
      </c>
      <c r="I267" s="11" t="s">
        <v>301</v>
      </c>
      <c r="J267" s="10" t="s">
        <v>266</v>
      </c>
      <c r="K267" s="9"/>
      <c r="L267" s="11"/>
      <c r="M267" s="9"/>
      <c r="N267" s="23" t="str">
        <f t="shared" si="8"/>
        <v/>
      </c>
      <c r="P267" s="23"/>
      <c r="Q267" s="47" t="e">
        <f>VLOOKUP($B267,[1]Лист1!$B$5:$G$100,5,0)</f>
        <v>#N/A</v>
      </c>
      <c r="R267" s="47" t="e">
        <f>VLOOKUP($B267,[1]Лист1!$B$5:$G$100,5,0)</f>
        <v>#N/A</v>
      </c>
      <c r="S267" s="23"/>
    </row>
    <row r="268" spans="1:21" x14ac:dyDescent="0.25">
      <c r="A268" s="6">
        <v>266</v>
      </c>
      <c r="B268" s="24" t="s">
        <v>169</v>
      </c>
      <c r="C268" s="8"/>
      <c r="D268" s="8">
        <f t="shared" si="11"/>
        <v>2021</v>
      </c>
      <c r="E268" s="24" t="s">
        <v>32</v>
      </c>
      <c r="F268" s="24"/>
      <c r="G268" s="10" t="s">
        <v>18</v>
      </c>
      <c r="H268" s="9">
        <v>43349</v>
      </c>
      <c r="I268" s="11" t="s">
        <v>34</v>
      </c>
      <c r="J268" s="10" t="s">
        <v>266</v>
      </c>
      <c r="K268" s="9"/>
      <c r="L268" s="11"/>
      <c r="M268" s="9"/>
      <c r="N268" s="23" t="str">
        <f t="shared" si="8"/>
        <v/>
      </c>
      <c r="P268" s="23"/>
      <c r="Q268" s="47" t="e">
        <f>VLOOKUP($B268,[1]Лист1!$B$5:$G$100,5,0)</f>
        <v>#N/A</v>
      </c>
      <c r="R268" s="47" t="e">
        <f>VLOOKUP($B268,[1]Лист1!$B$5:$G$100,5,0)</f>
        <v>#N/A</v>
      </c>
      <c r="S268" s="23"/>
      <c r="U268" s="67" t="s">
        <v>461</v>
      </c>
    </row>
    <row r="269" spans="1:21" x14ac:dyDescent="0.25">
      <c r="A269" s="6">
        <v>267</v>
      </c>
      <c r="B269" s="24" t="s">
        <v>170</v>
      </c>
      <c r="C269" s="8"/>
      <c r="D269" s="8">
        <f t="shared" si="11"/>
        <v>2021</v>
      </c>
      <c r="E269" s="24" t="s">
        <v>32</v>
      </c>
      <c r="F269" s="24"/>
      <c r="G269" s="10" t="s">
        <v>18</v>
      </c>
      <c r="H269" s="9">
        <v>43349</v>
      </c>
      <c r="I269" s="11" t="s">
        <v>34</v>
      </c>
      <c r="J269" s="10" t="s">
        <v>266</v>
      </c>
      <c r="K269" s="9"/>
      <c r="L269" s="11"/>
      <c r="M269" s="9"/>
      <c r="N269" s="23" t="str">
        <f t="shared" si="8"/>
        <v/>
      </c>
      <c r="P269" s="23"/>
      <c r="Q269" s="47" t="e">
        <f>VLOOKUP($B269,[1]Лист1!$B$5:$G$100,5,0)</f>
        <v>#N/A</v>
      </c>
      <c r="R269" s="47" t="e">
        <f>VLOOKUP($B269,[1]Лист1!$B$5:$G$100,5,0)</f>
        <v>#N/A</v>
      </c>
      <c r="S269" s="23"/>
      <c r="U269" s="67" t="s">
        <v>461</v>
      </c>
    </row>
    <row r="270" spans="1:21" x14ac:dyDescent="0.25">
      <c r="A270" s="6">
        <v>268</v>
      </c>
      <c r="B270" s="7" t="s">
        <v>171</v>
      </c>
      <c r="C270" s="8">
        <v>1988</v>
      </c>
      <c r="D270" s="8">
        <f t="shared" si="11"/>
        <v>33</v>
      </c>
      <c r="E270" s="24" t="s">
        <v>10</v>
      </c>
      <c r="F270" s="24"/>
      <c r="G270" s="10" t="s">
        <v>8</v>
      </c>
      <c r="H270" s="9">
        <v>42606</v>
      </c>
      <c r="I270" s="10">
        <v>167</v>
      </c>
      <c r="J270" s="10" t="s">
        <v>8</v>
      </c>
      <c r="K270" s="9">
        <v>44067</v>
      </c>
      <c r="L270" s="11" t="s">
        <v>365</v>
      </c>
      <c r="M270" s="9">
        <f>K270+365*2-1</f>
        <v>44796</v>
      </c>
      <c r="N270" s="23" t="str">
        <f t="shared" si="8"/>
        <v>дистанции пешеходные</v>
      </c>
      <c r="P270" s="23"/>
      <c r="Q270" s="47">
        <f>VLOOKUP($B270,[1]Лист1!$B$5:$G$100,5,0)</f>
        <v>80</v>
      </c>
      <c r="R270" s="47">
        <f>VLOOKUP($B270,[1]Лист1!$B$5:$G$100,5,0)</f>
        <v>80</v>
      </c>
      <c r="S270" s="23"/>
      <c r="U270" s="67" t="s">
        <v>461</v>
      </c>
    </row>
    <row r="271" spans="1:21" x14ac:dyDescent="0.25">
      <c r="A271" s="6">
        <v>269</v>
      </c>
      <c r="B271" s="7" t="s">
        <v>172</v>
      </c>
      <c r="C271" s="8"/>
      <c r="D271" s="8">
        <f t="shared" si="11"/>
        <v>2021</v>
      </c>
      <c r="E271" s="24" t="s">
        <v>7</v>
      </c>
      <c r="F271" s="24"/>
      <c r="G271" s="10" t="s">
        <v>8</v>
      </c>
      <c r="H271" s="12">
        <v>41792</v>
      </c>
      <c r="I271" s="11" t="s">
        <v>265</v>
      </c>
      <c r="J271" s="10" t="s">
        <v>8</v>
      </c>
      <c r="K271" s="9">
        <v>44242</v>
      </c>
      <c r="L271" s="11" t="s">
        <v>25</v>
      </c>
      <c r="M271" s="9">
        <f>K271+365*2-1</f>
        <v>44971</v>
      </c>
      <c r="N271" s="23" t="str">
        <f t="shared" si="8"/>
        <v>дистанции горные</v>
      </c>
      <c r="P271" s="23"/>
      <c r="Q271" s="47" t="e">
        <f>VLOOKUP($B271,[1]Лист1!$B$5:$G$100,5,0)</f>
        <v>#N/A</v>
      </c>
      <c r="R271" s="47" t="e">
        <f>VLOOKUP($B271,[1]Лист1!$B$5:$G$100,5,0)</f>
        <v>#N/A</v>
      </c>
      <c r="S271" s="23"/>
      <c r="T271" t="s">
        <v>466</v>
      </c>
      <c r="U271" t="s">
        <v>464</v>
      </c>
    </row>
    <row r="272" spans="1:21" x14ac:dyDescent="0.25">
      <c r="A272" s="6">
        <v>270</v>
      </c>
      <c r="B272" s="7" t="s">
        <v>173</v>
      </c>
      <c r="C272" s="8">
        <v>1997</v>
      </c>
      <c r="D272" s="8">
        <f t="shared" si="11"/>
        <v>24</v>
      </c>
      <c r="E272" s="24" t="s">
        <v>10</v>
      </c>
      <c r="F272" s="24"/>
      <c r="G272" s="10" t="s">
        <v>15</v>
      </c>
      <c r="H272" s="9">
        <v>42097</v>
      </c>
      <c r="I272" s="8">
        <v>1174</v>
      </c>
      <c r="J272" s="10" t="s">
        <v>266</v>
      </c>
      <c r="K272" s="9"/>
      <c r="L272" s="11"/>
      <c r="M272" s="9"/>
      <c r="N272" s="23" t="str">
        <f t="shared" ref="N272:N335" si="12">IF(K272&gt;0,E272,"")</f>
        <v/>
      </c>
      <c r="P272" s="23"/>
      <c r="Q272" s="47" t="e">
        <f>VLOOKUP($B272,[1]Лист1!$B$5:$G$100,5,0)</f>
        <v>#N/A</v>
      </c>
      <c r="R272" s="47" t="e">
        <f>VLOOKUP($B272,[1]Лист1!$B$5:$G$100,5,0)</f>
        <v>#N/A</v>
      </c>
      <c r="S272" s="23"/>
    </row>
    <row r="273" spans="1:256" x14ac:dyDescent="0.25">
      <c r="A273" s="6">
        <v>271</v>
      </c>
      <c r="B273" s="7" t="s">
        <v>174</v>
      </c>
      <c r="C273" s="8">
        <v>1997</v>
      </c>
      <c r="D273" s="8">
        <f t="shared" si="11"/>
        <v>24</v>
      </c>
      <c r="E273" s="24" t="s">
        <v>10</v>
      </c>
      <c r="F273" s="24"/>
      <c r="G273" s="10" t="s">
        <v>15</v>
      </c>
      <c r="H273" s="9">
        <v>41697</v>
      </c>
      <c r="I273" s="8">
        <v>597</v>
      </c>
      <c r="J273" s="10" t="s">
        <v>266</v>
      </c>
      <c r="K273" s="9"/>
      <c r="L273" s="11"/>
      <c r="M273" s="9"/>
      <c r="N273" s="23" t="str">
        <f t="shared" si="12"/>
        <v/>
      </c>
      <c r="P273" s="23"/>
      <c r="Q273" s="47" t="e">
        <f>VLOOKUP($B273,[1]Лист1!$B$5:$G$100,5,0)</f>
        <v>#N/A</v>
      </c>
      <c r="R273" s="47" t="e">
        <f>VLOOKUP($B273,[1]Лист1!$B$5:$G$100,5,0)</f>
        <v>#N/A</v>
      </c>
      <c r="S273" s="23"/>
    </row>
    <row r="274" spans="1:256" x14ac:dyDescent="0.25">
      <c r="A274" s="6">
        <v>272</v>
      </c>
      <c r="B274" s="7" t="s">
        <v>397</v>
      </c>
      <c r="C274" s="8"/>
      <c r="D274" s="8">
        <f t="shared" si="11"/>
        <v>2021</v>
      </c>
      <c r="E274" s="24" t="s">
        <v>315</v>
      </c>
      <c r="F274" s="24"/>
      <c r="G274" s="10" t="s">
        <v>15</v>
      </c>
      <c r="H274" s="12">
        <v>43892</v>
      </c>
      <c r="I274" s="11" t="s">
        <v>381</v>
      </c>
      <c r="J274" s="10" t="s">
        <v>15</v>
      </c>
      <c r="K274" s="9">
        <v>44286</v>
      </c>
      <c r="L274" s="11" t="s">
        <v>415</v>
      </c>
      <c r="M274" s="9">
        <f>K274+365-1</f>
        <v>44650</v>
      </c>
      <c r="N274" s="23" t="str">
        <f t="shared" si="12"/>
        <v>маршруты</v>
      </c>
      <c r="P274" s="23"/>
      <c r="Q274" s="47" t="e">
        <f>VLOOKUP($B274,[1]Лист1!$B$5:$G$100,5,0)</f>
        <v>#N/A</v>
      </c>
      <c r="R274" s="47" t="e">
        <f>VLOOKUP($B274,[1]Лист1!$B$5:$G$100,5,0)</f>
        <v>#N/A</v>
      </c>
      <c r="S274" s="23"/>
      <c r="U274" s="64" t="s">
        <v>438</v>
      </c>
    </row>
    <row r="275" spans="1:256" x14ac:dyDescent="0.25">
      <c r="A275" s="6">
        <v>273</v>
      </c>
      <c r="B275" s="7" t="s">
        <v>175</v>
      </c>
      <c r="C275" s="8"/>
      <c r="D275" s="8">
        <f t="shared" si="11"/>
        <v>2021</v>
      </c>
      <c r="E275" s="24" t="s">
        <v>7</v>
      </c>
      <c r="F275" s="24"/>
      <c r="G275" s="10" t="s">
        <v>15</v>
      </c>
      <c r="H275" s="12">
        <v>41666</v>
      </c>
      <c r="I275" s="11">
        <v>195</v>
      </c>
      <c r="J275" s="10" t="s">
        <v>15</v>
      </c>
      <c r="K275" s="9">
        <v>44242</v>
      </c>
      <c r="L275" s="11" t="s">
        <v>378</v>
      </c>
      <c r="M275" s="9">
        <f>K275+365-1</f>
        <v>44606</v>
      </c>
      <c r="N275" s="23" t="str">
        <f t="shared" si="12"/>
        <v>дистанции горные</v>
      </c>
      <c r="P275" s="23"/>
      <c r="Q275" s="47" t="e">
        <f>VLOOKUP($B275,[1]Лист1!$B$5:$G$100,5,0)</f>
        <v>#N/A</v>
      </c>
      <c r="R275" s="47" t="e">
        <f>VLOOKUP($B275,[1]Лист1!$B$5:$G$100,5,0)</f>
        <v>#N/A</v>
      </c>
      <c r="S275" s="23"/>
      <c r="T275" t="s">
        <v>463</v>
      </c>
      <c r="U275" t="s">
        <v>467</v>
      </c>
    </row>
    <row r="276" spans="1:256" x14ac:dyDescent="0.25">
      <c r="A276" s="6">
        <v>274</v>
      </c>
      <c r="B276" s="7" t="s">
        <v>177</v>
      </c>
      <c r="C276" s="8"/>
      <c r="D276" s="8">
        <f t="shared" si="11"/>
        <v>2021</v>
      </c>
      <c r="E276" s="24" t="s">
        <v>10</v>
      </c>
      <c r="F276" s="24" t="s">
        <v>356</v>
      </c>
      <c r="G276" s="10" t="s">
        <v>73</v>
      </c>
      <c r="H276" s="9">
        <v>43188</v>
      </c>
      <c r="I276" s="11" t="s">
        <v>360</v>
      </c>
      <c r="J276" s="10" t="s">
        <v>73</v>
      </c>
      <c r="K276" s="9">
        <v>43451</v>
      </c>
      <c r="L276" s="11" t="s">
        <v>267</v>
      </c>
      <c r="M276" s="9">
        <f>K276+365*4</f>
        <v>44911</v>
      </c>
      <c r="N276" s="23" t="str">
        <f t="shared" si="12"/>
        <v>дистанции пешеходные</v>
      </c>
      <c r="P276" s="23"/>
      <c r="Q276" s="47">
        <f>VLOOKUP($B276,[1]Лист1!$B$5:$G$100,5,0)</f>
        <v>30</v>
      </c>
      <c r="R276" s="47">
        <f>VLOOKUP($B276,[1]Лист1!$B$5:$G$100,5,0)</f>
        <v>30</v>
      </c>
      <c r="S276" s="23"/>
    </row>
    <row r="277" spans="1:256" s="14" customFormat="1" x14ac:dyDescent="0.25">
      <c r="A277" s="6">
        <v>275</v>
      </c>
      <c r="B277" s="24" t="s">
        <v>242</v>
      </c>
      <c r="C277" s="8"/>
      <c r="D277" s="8">
        <f t="shared" si="11"/>
        <v>2021</v>
      </c>
      <c r="E277" s="24" t="s">
        <v>7</v>
      </c>
      <c r="F277" s="24"/>
      <c r="G277" s="10" t="s">
        <v>15</v>
      </c>
      <c r="H277" s="9">
        <v>43326</v>
      </c>
      <c r="I277" s="11" t="s">
        <v>362</v>
      </c>
      <c r="J277" s="10" t="s">
        <v>15</v>
      </c>
      <c r="K277" s="9">
        <v>44067</v>
      </c>
      <c r="L277" s="11" t="s">
        <v>365</v>
      </c>
      <c r="M277" s="9">
        <f>K277+365-1</f>
        <v>44431</v>
      </c>
      <c r="N277" s="23" t="str">
        <f t="shared" si="12"/>
        <v>дистанции горные</v>
      </c>
      <c r="O277" s="23"/>
      <c r="P277" s="23"/>
      <c r="Q277" s="47" t="e">
        <f>VLOOKUP($B277,[1]Лист1!$B$5:$G$100,5,0)</f>
        <v>#N/A</v>
      </c>
      <c r="R277" s="47" t="e">
        <f>VLOOKUP($B277,[1]Лист1!$B$5:$G$100,5,0)</f>
        <v>#N/A</v>
      </c>
      <c r="S277" s="23"/>
      <c r="T277" t="s">
        <v>466</v>
      </c>
      <c r="U277" t="s">
        <v>469</v>
      </c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14" customFormat="1" x14ac:dyDescent="0.25">
      <c r="A278" s="6">
        <v>276</v>
      </c>
      <c r="B278" s="24" t="s">
        <v>425</v>
      </c>
      <c r="C278" s="8"/>
      <c r="D278" s="8">
        <f t="shared" si="11"/>
        <v>2021</v>
      </c>
      <c r="E278" s="24" t="s">
        <v>315</v>
      </c>
      <c r="F278" s="24"/>
      <c r="G278" s="10" t="s">
        <v>15</v>
      </c>
      <c r="H278" s="9">
        <v>44132</v>
      </c>
      <c r="I278" s="11" t="s">
        <v>422</v>
      </c>
      <c r="J278" s="10" t="s">
        <v>15</v>
      </c>
      <c r="K278" s="9">
        <v>44132</v>
      </c>
      <c r="L278" s="11" t="s">
        <v>422</v>
      </c>
      <c r="M278" s="9">
        <f>K278+365-1</f>
        <v>44496</v>
      </c>
      <c r="N278" s="23" t="str">
        <f t="shared" si="12"/>
        <v>маршруты</v>
      </c>
      <c r="O278" s="23"/>
      <c r="P278" s="23"/>
      <c r="Q278" s="47"/>
      <c r="R278" s="47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s="14" customFormat="1" x14ac:dyDescent="0.25">
      <c r="A279" s="6">
        <v>277</v>
      </c>
      <c r="B279" s="7" t="s">
        <v>176</v>
      </c>
      <c r="C279" s="8">
        <v>1996</v>
      </c>
      <c r="D279" s="8">
        <f t="shared" si="11"/>
        <v>25</v>
      </c>
      <c r="E279" s="24" t="s">
        <v>10</v>
      </c>
      <c r="F279" s="24"/>
      <c r="G279" s="10" t="s">
        <v>18</v>
      </c>
      <c r="H279" s="9">
        <v>41697</v>
      </c>
      <c r="I279" s="8">
        <v>597</v>
      </c>
      <c r="J279" s="10" t="s">
        <v>15</v>
      </c>
      <c r="K279" s="9">
        <v>44242</v>
      </c>
      <c r="L279" s="11" t="s">
        <v>378</v>
      </c>
      <c r="M279" s="9">
        <f>K279+365-1</f>
        <v>44606</v>
      </c>
      <c r="N279" s="23" t="str">
        <f t="shared" si="12"/>
        <v>дистанции пешеходные</v>
      </c>
      <c r="O279" s="23"/>
      <c r="P279" s="23"/>
      <c r="Q279" s="47" t="e">
        <f>VLOOKUP($B279,[1]Лист1!$B$5:$G$100,5,0)</f>
        <v>#N/A</v>
      </c>
      <c r="R279" s="47" t="e">
        <f>VLOOKUP($B279,[1]Лист1!$B$5:$G$100,5,0)</f>
        <v>#N/A</v>
      </c>
      <c r="S279" s="23"/>
      <c r="T279" s="23"/>
      <c r="U279" s="67" t="s">
        <v>461</v>
      </c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s="14" customFormat="1" x14ac:dyDescent="0.25">
      <c r="A280" s="6">
        <v>278</v>
      </c>
      <c r="B280" s="7" t="s">
        <v>178</v>
      </c>
      <c r="C280" s="8">
        <v>1991</v>
      </c>
      <c r="D280" s="8">
        <f t="shared" si="11"/>
        <v>30</v>
      </c>
      <c r="E280" s="24" t="s">
        <v>10</v>
      </c>
      <c r="F280" s="24"/>
      <c r="G280" s="10" t="s">
        <v>18</v>
      </c>
      <c r="H280" s="9">
        <v>42097</v>
      </c>
      <c r="I280" s="8">
        <v>1174</v>
      </c>
      <c r="J280" s="10" t="s">
        <v>266</v>
      </c>
      <c r="K280" s="9"/>
      <c r="L280" s="11"/>
      <c r="M280" s="9"/>
      <c r="N280" s="23" t="str">
        <f t="shared" si="12"/>
        <v/>
      </c>
      <c r="O280" s="23"/>
      <c r="P280" s="23"/>
      <c r="Q280" s="47" t="e">
        <f>VLOOKUP($B280,[1]Лист1!$B$5:$G$100,5,0)</f>
        <v>#N/A</v>
      </c>
      <c r="R280" s="47" t="e">
        <f>VLOOKUP($B280,[1]Лист1!$B$5:$G$100,5,0)</f>
        <v>#N/A</v>
      </c>
      <c r="S280" s="23"/>
      <c r="T280" s="23"/>
      <c r="U280" s="67" t="s">
        <v>461</v>
      </c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s="14" customFormat="1" x14ac:dyDescent="0.25">
      <c r="A281" s="6">
        <v>279</v>
      </c>
      <c r="B281" s="7" t="s">
        <v>179</v>
      </c>
      <c r="C281" s="8"/>
      <c r="D281" s="8">
        <f t="shared" si="11"/>
        <v>2021</v>
      </c>
      <c r="E281" s="24" t="s">
        <v>14</v>
      </c>
      <c r="F281" s="24"/>
      <c r="G281" s="10" t="s">
        <v>8</v>
      </c>
      <c r="H281" s="12">
        <v>43563</v>
      </c>
      <c r="I281" s="11" t="s">
        <v>285</v>
      </c>
      <c r="J281" s="10" t="s">
        <v>8</v>
      </c>
      <c r="K281" s="12">
        <v>44308</v>
      </c>
      <c r="L281" s="11" t="s">
        <v>365</v>
      </c>
      <c r="M281" s="9">
        <f>K281+365-1</f>
        <v>44672</v>
      </c>
      <c r="N281" s="23" t="str">
        <f t="shared" si="12"/>
        <v>дистанции на средствах передвижения (авто)</v>
      </c>
      <c r="O281" s="23"/>
      <c r="P281" s="23"/>
      <c r="Q281" s="47" t="e">
        <f>VLOOKUP($B281,[1]Лист1!$B$5:$G$100,5,0)</f>
        <v>#N/A</v>
      </c>
      <c r="R281" s="47" t="e">
        <f>VLOOKUP($B281,[1]Лист1!$B$5:$G$100,5,0)</f>
        <v>#N/A</v>
      </c>
      <c r="S281" s="23"/>
      <c r="T281" s="23"/>
      <c r="U281" s="64" t="s">
        <v>438</v>
      </c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s="14" customFormat="1" x14ac:dyDescent="0.25">
      <c r="A282" s="6">
        <v>280</v>
      </c>
      <c r="B282" s="7" t="s">
        <v>455</v>
      </c>
      <c r="C282" s="8"/>
      <c r="D282" s="8">
        <f t="shared" si="11"/>
        <v>2021</v>
      </c>
      <c r="E282" s="24" t="s">
        <v>315</v>
      </c>
      <c r="F282" s="24"/>
      <c r="G282" s="10" t="s">
        <v>15</v>
      </c>
      <c r="H282" s="9">
        <v>44251</v>
      </c>
      <c r="I282" s="11" t="s">
        <v>446</v>
      </c>
      <c r="J282" s="10" t="s">
        <v>15</v>
      </c>
      <c r="K282" s="9">
        <v>44251</v>
      </c>
      <c r="L282" s="11" t="s">
        <v>446</v>
      </c>
      <c r="M282" s="9">
        <f>K282+365-1</f>
        <v>44615</v>
      </c>
      <c r="N282" s="23" t="str">
        <f t="shared" si="12"/>
        <v>маршруты</v>
      </c>
      <c r="O282" s="23"/>
      <c r="P282" s="23"/>
      <c r="Q282" s="47"/>
      <c r="R282" s="47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s="14" customFormat="1" x14ac:dyDescent="0.25">
      <c r="A283" s="6">
        <v>281</v>
      </c>
      <c r="B283" s="7" t="s">
        <v>180</v>
      </c>
      <c r="C283" s="8"/>
      <c r="D283" s="8">
        <f t="shared" si="11"/>
        <v>2021</v>
      </c>
      <c r="E283" s="24" t="s">
        <v>7</v>
      </c>
      <c r="F283" s="24"/>
      <c r="G283" s="10" t="s">
        <v>18</v>
      </c>
      <c r="H283" s="9">
        <v>36999</v>
      </c>
      <c r="I283" s="11">
        <v>24</v>
      </c>
      <c r="J283" s="10" t="s">
        <v>18</v>
      </c>
      <c r="K283" s="9">
        <v>44242</v>
      </c>
      <c r="L283" s="11" t="s">
        <v>25</v>
      </c>
      <c r="M283" s="9">
        <f>K283+365*2-1</f>
        <v>44971</v>
      </c>
      <c r="N283" s="23" t="str">
        <f t="shared" si="12"/>
        <v>дистанции горные</v>
      </c>
      <c r="O283" s="23"/>
      <c r="P283" s="23"/>
      <c r="Q283" s="47" t="e">
        <f>VLOOKUP($B283,[1]Лист1!$B$5:$G$100,5,0)</f>
        <v>#N/A</v>
      </c>
      <c r="R283" s="47" t="e">
        <f>VLOOKUP($B283,[1]Лист1!$B$5:$G$100,5,0)</f>
        <v>#N/A</v>
      </c>
      <c r="S283" s="23"/>
      <c r="T283" t="s">
        <v>466</v>
      </c>
      <c r="U283" t="s">
        <v>469</v>
      </c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14" customFormat="1" x14ac:dyDescent="0.25">
      <c r="A284" s="6">
        <v>282</v>
      </c>
      <c r="B284" s="43" t="s">
        <v>344</v>
      </c>
      <c r="C284" s="8"/>
      <c r="D284" s="8">
        <f t="shared" si="11"/>
        <v>2021</v>
      </c>
      <c r="E284" s="24" t="s">
        <v>7</v>
      </c>
      <c r="F284" s="24"/>
      <c r="G284" s="10" t="s">
        <v>15</v>
      </c>
      <c r="H284" s="9">
        <v>43577</v>
      </c>
      <c r="I284" s="11" t="s">
        <v>301</v>
      </c>
      <c r="J284" s="10" t="s">
        <v>15</v>
      </c>
      <c r="K284" s="9">
        <v>44308</v>
      </c>
      <c r="L284" s="11" t="s">
        <v>365</v>
      </c>
      <c r="M284" s="9">
        <f>K284+365-1</f>
        <v>44672</v>
      </c>
      <c r="N284" s="23" t="str">
        <f t="shared" si="12"/>
        <v>дистанции горные</v>
      </c>
      <c r="O284" s="23"/>
      <c r="P284" s="23"/>
      <c r="Q284" s="47" t="e">
        <f>VLOOKUP($B284,[1]Лист1!$B$5:$G$100,5,0)</f>
        <v>#N/A</v>
      </c>
      <c r="R284" s="47" t="e">
        <f>VLOOKUP($B284,[1]Лист1!$B$5:$G$100,5,0)</f>
        <v>#N/A</v>
      </c>
      <c r="S284" s="23"/>
      <c r="T284" t="s">
        <v>463</v>
      </c>
      <c r="U284" t="s">
        <v>467</v>
      </c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s="14" customFormat="1" x14ac:dyDescent="0.25">
      <c r="A285" s="6">
        <v>283</v>
      </c>
      <c r="B285" s="24" t="s">
        <v>181</v>
      </c>
      <c r="C285" s="8"/>
      <c r="D285" s="8">
        <f t="shared" si="11"/>
        <v>2021</v>
      </c>
      <c r="E285" s="24" t="s">
        <v>32</v>
      </c>
      <c r="F285" s="24"/>
      <c r="G285" s="10" t="s">
        <v>15</v>
      </c>
      <c r="H285" s="9">
        <v>43066</v>
      </c>
      <c r="I285" s="11">
        <v>237</v>
      </c>
      <c r="J285" s="10" t="s">
        <v>266</v>
      </c>
      <c r="K285" s="9"/>
      <c r="L285" s="11"/>
      <c r="M285" s="9"/>
      <c r="N285" s="23" t="str">
        <f t="shared" si="12"/>
        <v/>
      </c>
      <c r="O285" s="23"/>
      <c r="P285" s="23"/>
      <c r="Q285" s="47" t="e">
        <f>VLOOKUP($B285,[1]Лист1!$B$5:$G$100,5,0)</f>
        <v>#N/A</v>
      </c>
      <c r="R285" s="47" t="e">
        <f>VLOOKUP($B285,[1]Лист1!$B$5:$G$100,5,0)</f>
        <v>#N/A</v>
      </c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14" customFormat="1" x14ac:dyDescent="0.25">
      <c r="A286" s="6">
        <v>284</v>
      </c>
      <c r="B286" s="24" t="s">
        <v>243</v>
      </c>
      <c r="C286" s="8"/>
      <c r="D286" s="8">
        <f t="shared" si="11"/>
        <v>2021</v>
      </c>
      <c r="E286" s="24" t="s">
        <v>7</v>
      </c>
      <c r="F286" s="24"/>
      <c r="G286" s="10" t="s">
        <v>15</v>
      </c>
      <c r="H286" s="9">
        <v>43326</v>
      </c>
      <c r="I286" s="11" t="s">
        <v>362</v>
      </c>
      <c r="J286" s="10" t="s">
        <v>15</v>
      </c>
      <c r="K286" s="9">
        <v>44067</v>
      </c>
      <c r="L286" s="11" t="s">
        <v>365</v>
      </c>
      <c r="M286" s="9">
        <f>K286+365-1</f>
        <v>44431</v>
      </c>
      <c r="N286" s="23" t="str">
        <f t="shared" si="12"/>
        <v>дистанции горные</v>
      </c>
      <c r="O286" s="23"/>
      <c r="P286" s="23"/>
      <c r="Q286" s="47" t="e">
        <f>VLOOKUP($B286,[1]Лист1!$B$5:$G$100,5,0)</f>
        <v>#N/A</v>
      </c>
      <c r="R286" s="47" t="e">
        <f>VLOOKUP($B286,[1]Лист1!$B$5:$G$100,5,0)</f>
        <v>#N/A</v>
      </c>
      <c r="S286" s="23"/>
      <c r="T286" t="s">
        <v>463</v>
      </c>
      <c r="U286" t="s">
        <v>467</v>
      </c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14" customFormat="1" x14ac:dyDescent="0.25">
      <c r="A287" s="6">
        <v>285</v>
      </c>
      <c r="B287" s="24" t="s">
        <v>250</v>
      </c>
      <c r="C287" s="8"/>
      <c r="D287" s="8">
        <f t="shared" si="11"/>
        <v>2021</v>
      </c>
      <c r="E287" s="24" t="s">
        <v>14</v>
      </c>
      <c r="F287" s="24"/>
      <c r="G287" s="10" t="s">
        <v>15</v>
      </c>
      <c r="H287" s="9">
        <v>43349</v>
      </c>
      <c r="I287" s="11" t="s">
        <v>34</v>
      </c>
      <c r="J287" s="10" t="s">
        <v>266</v>
      </c>
      <c r="K287" s="9"/>
      <c r="L287" s="11"/>
      <c r="M287" s="9"/>
      <c r="N287" s="23" t="str">
        <f t="shared" si="12"/>
        <v/>
      </c>
      <c r="O287" s="23"/>
      <c r="P287" s="23"/>
      <c r="Q287" s="47" t="e">
        <f>VLOOKUP($B287,[1]Лист1!$B$5:$G$100,5,0)</f>
        <v>#N/A</v>
      </c>
      <c r="R287" s="47" t="e">
        <f>VLOOKUP($B287,[1]Лист1!$B$5:$G$100,5,0)</f>
        <v>#N/A</v>
      </c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14" customFormat="1" x14ac:dyDescent="0.25">
      <c r="A288" s="6">
        <v>286</v>
      </c>
      <c r="B288" s="24" t="s">
        <v>456</v>
      </c>
      <c r="C288" s="8"/>
      <c r="D288" s="8">
        <f t="shared" si="11"/>
        <v>2021</v>
      </c>
      <c r="E288" s="24" t="s">
        <v>315</v>
      </c>
      <c r="F288" s="24"/>
      <c r="G288" s="10" t="s">
        <v>15</v>
      </c>
      <c r="H288" s="9">
        <v>44251</v>
      </c>
      <c r="I288" s="11" t="s">
        <v>446</v>
      </c>
      <c r="J288" s="10" t="s">
        <v>15</v>
      </c>
      <c r="K288" s="9">
        <v>44251</v>
      </c>
      <c r="L288" s="11" t="s">
        <v>446</v>
      </c>
      <c r="M288" s="9">
        <f>K288+365-1</f>
        <v>44615</v>
      </c>
      <c r="N288" s="23" t="str">
        <f t="shared" si="12"/>
        <v>маршруты</v>
      </c>
      <c r="O288" s="23"/>
      <c r="P288" s="23"/>
      <c r="Q288" s="47"/>
      <c r="R288" s="47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s="14" customFormat="1" x14ac:dyDescent="0.25">
      <c r="A289" s="6">
        <v>287</v>
      </c>
      <c r="B289" s="24" t="s">
        <v>280</v>
      </c>
      <c r="C289" s="8"/>
      <c r="D289" s="8">
        <f t="shared" si="11"/>
        <v>2021</v>
      </c>
      <c r="E289" s="24" t="s">
        <v>444</v>
      </c>
      <c r="F289" s="24"/>
      <c r="G289" s="10" t="s">
        <v>15</v>
      </c>
      <c r="H289" s="9">
        <v>43531</v>
      </c>
      <c r="I289" s="11" t="s">
        <v>283</v>
      </c>
      <c r="J289" s="10" t="s">
        <v>18</v>
      </c>
      <c r="K289" s="9">
        <v>44251</v>
      </c>
      <c r="L289" s="11" t="s">
        <v>446</v>
      </c>
      <c r="M289" s="9">
        <f>K289+365*2-1</f>
        <v>44980</v>
      </c>
      <c r="N289" s="23" t="str">
        <f>IF(K289&gt;0,E289,"")</f>
        <v>дистанции пешеходные, маршруты</v>
      </c>
      <c r="O289" s="23"/>
      <c r="P289" s="23"/>
      <c r="Q289" s="47">
        <f>VLOOKUP($B289,[1]Лист1!$B$5:$G$100,5,0)</f>
        <v>0</v>
      </c>
      <c r="R289" s="47">
        <f>VLOOKUP($B289,[1]Лист1!$B$5:$G$100,5,0)</f>
        <v>0</v>
      </c>
      <c r="S289" s="69"/>
      <c r="T289" s="23" t="s">
        <v>428</v>
      </c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s="14" customFormat="1" x14ac:dyDescent="0.25">
      <c r="A290" s="6">
        <v>288</v>
      </c>
      <c r="B290" s="7" t="s">
        <v>182</v>
      </c>
      <c r="C290" s="8">
        <v>1979</v>
      </c>
      <c r="D290" s="8">
        <f>2021-C290</f>
        <v>42</v>
      </c>
      <c r="E290" s="24" t="s">
        <v>10</v>
      </c>
      <c r="F290" s="24"/>
      <c r="G290" s="10" t="s">
        <v>8</v>
      </c>
      <c r="H290" s="12">
        <v>43563</v>
      </c>
      <c r="I290" s="11" t="s">
        <v>285</v>
      </c>
      <c r="J290" s="10" t="s">
        <v>8</v>
      </c>
      <c r="K290" s="12">
        <v>44308</v>
      </c>
      <c r="L290" s="11" t="s">
        <v>365</v>
      </c>
      <c r="M290" s="9">
        <f>K290+365*2-1</f>
        <v>45037</v>
      </c>
      <c r="N290" s="23" t="str">
        <f t="shared" si="12"/>
        <v>дистанции пешеходные</v>
      </c>
      <c r="O290" s="23"/>
      <c r="P290" s="23"/>
      <c r="Q290" s="47">
        <f>VLOOKUP($B290,[1]Лист1!$B$5:$G$100,5,0)</f>
        <v>20</v>
      </c>
      <c r="R290" s="47">
        <f>VLOOKUP($B290,[1]Лист1!$B$5:$G$100,5,0)</f>
        <v>20</v>
      </c>
      <c r="S290" s="23"/>
      <c r="T290" s="23"/>
      <c r="U290" s="64" t="s">
        <v>438</v>
      </c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s="14" customFormat="1" x14ac:dyDescent="0.25">
      <c r="A291" s="6">
        <v>289</v>
      </c>
      <c r="B291" s="7" t="s">
        <v>183</v>
      </c>
      <c r="C291" s="8">
        <v>0</v>
      </c>
      <c r="D291" s="8">
        <f>2021-C291</f>
        <v>2021</v>
      </c>
      <c r="E291" s="24" t="s">
        <v>7</v>
      </c>
      <c r="F291" s="24"/>
      <c r="G291" s="10" t="s">
        <v>15</v>
      </c>
      <c r="H291" s="9">
        <v>43202</v>
      </c>
      <c r="I291" s="11">
        <v>73</v>
      </c>
      <c r="J291" s="10" t="s">
        <v>15</v>
      </c>
      <c r="K291" s="9">
        <v>44308</v>
      </c>
      <c r="L291" s="11" t="s">
        <v>365</v>
      </c>
      <c r="M291" s="9">
        <f>K291+365-1</f>
        <v>44672</v>
      </c>
      <c r="N291" s="23" t="str">
        <f t="shared" si="12"/>
        <v>дистанции горные</v>
      </c>
      <c r="O291" s="23"/>
      <c r="P291" s="23"/>
      <c r="Q291" s="47" t="e">
        <f>VLOOKUP($B291,[1]Лист1!$B$5:$G$100,5,0)</f>
        <v>#N/A</v>
      </c>
      <c r="R291" s="47" t="e">
        <f>VLOOKUP($B291,[1]Лист1!$B$5:$G$100,5,0)</f>
        <v>#N/A</v>
      </c>
      <c r="S291" s="23"/>
      <c r="T291" t="s">
        <v>463</v>
      </c>
      <c r="U291" t="s">
        <v>467</v>
      </c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s="14" customFormat="1" x14ac:dyDescent="0.25">
      <c r="A292" s="6">
        <v>290</v>
      </c>
      <c r="B292" s="24" t="s">
        <v>184</v>
      </c>
      <c r="C292" s="8">
        <v>1991</v>
      </c>
      <c r="D292" s="8">
        <f>2021-C292</f>
        <v>30</v>
      </c>
      <c r="E292" s="24" t="s">
        <v>10</v>
      </c>
      <c r="F292" s="24"/>
      <c r="G292" s="10" t="s">
        <v>18</v>
      </c>
      <c r="H292" s="9">
        <v>43349</v>
      </c>
      <c r="I292" s="11" t="s">
        <v>34</v>
      </c>
      <c r="J292" s="10" t="s">
        <v>18</v>
      </c>
      <c r="K292" s="9">
        <v>44080</v>
      </c>
      <c r="L292" s="11" t="s">
        <v>34</v>
      </c>
      <c r="M292" s="9">
        <f>K292+365*2-1</f>
        <v>44809</v>
      </c>
      <c r="N292" s="23" t="str">
        <f t="shared" si="12"/>
        <v>дистанции пешеходные</v>
      </c>
      <c r="O292" s="23"/>
      <c r="P292" s="23"/>
      <c r="Q292" s="47">
        <f>VLOOKUP($B292,[1]Лист1!$B$5:$G$100,5,0)</f>
        <v>42</v>
      </c>
      <c r="R292" s="47">
        <f>VLOOKUP($B292,[1]Лист1!$B$5:$G$100,5,0)</f>
        <v>42</v>
      </c>
      <c r="S292" s="23"/>
      <c r="T292" s="23"/>
      <c r="U292" s="67" t="s">
        <v>461</v>
      </c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s="14" customFormat="1" x14ac:dyDescent="0.25">
      <c r="A293" s="6">
        <v>291</v>
      </c>
      <c r="B293" s="24" t="s">
        <v>457</v>
      </c>
      <c r="C293" s="8"/>
      <c r="D293" s="8">
        <f t="shared" ref="D293:D310" si="13">2021-C293</f>
        <v>2021</v>
      </c>
      <c r="E293" s="24" t="s">
        <v>315</v>
      </c>
      <c r="F293" s="24"/>
      <c r="G293" s="10" t="s">
        <v>15</v>
      </c>
      <c r="H293" s="9">
        <v>44251</v>
      </c>
      <c r="I293" s="11" t="s">
        <v>446</v>
      </c>
      <c r="J293" s="10" t="s">
        <v>15</v>
      </c>
      <c r="K293" s="9">
        <v>44251</v>
      </c>
      <c r="L293" s="11" t="s">
        <v>446</v>
      </c>
      <c r="M293" s="9">
        <f>K293+365-1</f>
        <v>44615</v>
      </c>
      <c r="N293" s="23" t="str">
        <f t="shared" si="12"/>
        <v>маршруты</v>
      </c>
      <c r="O293" s="23"/>
      <c r="P293" s="23"/>
      <c r="Q293" s="47"/>
      <c r="R293" s="47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s="14" customFormat="1" x14ac:dyDescent="0.25">
      <c r="A294" s="6">
        <v>292</v>
      </c>
      <c r="B294" s="24" t="s">
        <v>458</v>
      </c>
      <c r="C294" s="8"/>
      <c r="D294" s="8">
        <f t="shared" si="13"/>
        <v>2021</v>
      </c>
      <c r="E294" s="24" t="s">
        <v>315</v>
      </c>
      <c r="F294" s="24"/>
      <c r="G294" s="10" t="s">
        <v>15</v>
      </c>
      <c r="H294" s="9">
        <v>44251</v>
      </c>
      <c r="I294" s="11" t="s">
        <v>446</v>
      </c>
      <c r="J294" s="10" t="s">
        <v>15</v>
      </c>
      <c r="K294" s="9">
        <v>44251</v>
      </c>
      <c r="L294" s="11" t="s">
        <v>446</v>
      </c>
      <c r="M294" s="9">
        <f>K294+365-1</f>
        <v>44615</v>
      </c>
      <c r="N294" s="23" t="str">
        <f t="shared" si="12"/>
        <v>маршруты</v>
      </c>
      <c r="O294" s="23"/>
      <c r="P294" s="23"/>
      <c r="Q294" s="47"/>
      <c r="R294" s="47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s="14" customFormat="1" x14ac:dyDescent="0.25">
      <c r="A295" s="6">
        <v>293</v>
      </c>
      <c r="B295" s="24" t="s">
        <v>185</v>
      </c>
      <c r="C295" s="8"/>
      <c r="D295" s="8">
        <f t="shared" si="13"/>
        <v>2021</v>
      </c>
      <c r="E295" s="24" t="s">
        <v>32</v>
      </c>
      <c r="F295" s="24"/>
      <c r="G295" s="10" t="s">
        <v>18</v>
      </c>
      <c r="H295" s="9">
        <v>43066</v>
      </c>
      <c r="I295" s="11">
        <v>237</v>
      </c>
      <c r="J295" s="10" t="s">
        <v>266</v>
      </c>
      <c r="K295" s="9"/>
      <c r="L295" s="11"/>
      <c r="M295" s="9"/>
      <c r="N295" s="23" t="str">
        <f t="shared" si="12"/>
        <v/>
      </c>
      <c r="O295" s="23"/>
      <c r="P295" s="23"/>
      <c r="Q295" s="47" t="e">
        <f>VLOOKUP($B295,[1]Лист1!$B$5:$G$100,5,0)</f>
        <v>#N/A</v>
      </c>
      <c r="R295" s="47" t="e">
        <f>VLOOKUP($B295,[1]Лист1!$B$5:$G$100,5,0)</f>
        <v>#N/A</v>
      </c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256" s="14" customFormat="1" x14ac:dyDescent="0.25">
      <c r="A296" s="6">
        <v>294</v>
      </c>
      <c r="B296" s="24" t="s">
        <v>186</v>
      </c>
      <c r="C296" s="8">
        <v>1987</v>
      </c>
      <c r="D296" s="8">
        <f t="shared" si="13"/>
        <v>34</v>
      </c>
      <c r="E296" s="24" t="s">
        <v>10</v>
      </c>
      <c r="F296" s="24"/>
      <c r="G296" s="10" t="s">
        <v>18</v>
      </c>
      <c r="H296" s="9">
        <v>44188</v>
      </c>
      <c r="I296" s="8">
        <v>4396</v>
      </c>
      <c r="J296" s="10" t="s">
        <v>18</v>
      </c>
      <c r="K296" s="9">
        <v>44188</v>
      </c>
      <c r="L296" s="8">
        <v>4396</v>
      </c>
      <c r="M296" s="9">
        <f>K296+2*365-1</f>
        <v>44917</v>
      </c>
      <c r="N296" s="23" t="str">
        <f t="shared" si="12"/>
        <v>дистанции пешеходные</v>
      </c>
      <c r="O296" s="23"/>
      <c r="P296" s="23"/>
      <c r="Q296" s="47">
        <f>VLOOKUP($B296,[1]Лист1!$B$5:$G$100,5,0)</f>
        <v>0</v>
      </c>
      <c r="R296" s="47">
        <f>VLOOKUP($B296,[1]Лист1!$B$5:$G$100,5,0)</f>
        <v>0</v>
      </c>
      <c r="S296" s="23"/>
      <c r="T296" s="23"/>
      <c r="U296" s="67" t="s">
        <v>461</v>
      </c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</row>
    <row r="297" spans="1:256" s="14" customFormat="1" x14ac:dyDescent="0.25">
      <c r="A297" s="6">
        <v>295</v>
      </c>
      <c r="B297" s="7" t="s">
        <v>187</v>
      </c>
      <c r="C297" s="8">
        <v>1994</v>
      </c>
      <c r="D297" s="8">
        <f t="shared" si="13"/>
        <v>27</v>
      </c>
      <c r="E297" s="24" t="s">
        <v>10</v>
      </c>
      <c r="F297" s="24"/>
      <c r="G297" s="10" t="s">
        <v>18</v>
      </c>
      <c r="H297" s="9">
        <v>42825</v>
      </c>
      <c r="I297" s="11">
        <v>39</v>
      </c>
      <c r="J297" s="10" t="s">
        <v>18</v>
      </c>
      <c r="K297" s="9">
        <v>44286</v>
      </c>
      <c r="L297" s="11" t="s">
        <v>415</v>
      </c>
      <c r="M297" s="9">
        <f>K297+365-1</f>
        <v>44650</v>
      </c>
      <c r="N297" s="23" t="str">
        <f t="shared" si="12"/>
        <v>дистанции пешеходные</v>
      </c>
      <c r="O297" s="23"/>
      <c r="P297" s="23"/>
      <c r="Q297" s="47">
        <f>VLOOKUP($B297,[1]Лист1!$B$5:$G$100,5,0)</f>
        <v>24</v>
      </c>
      <c r="R297" s="47">
        <f>VLOOKUP($B297,[1]Лист1!$B$5:$G$100,5,0)</f>
        <v>24</v>
      </c>
      <c r="S297" s="23"/>
      <c r="T297" s="23" t="s">
        <v>429</v>
      </c>
      <c r="U297" s="67" t="s">
        <v>461</v>
      </c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</row>
    <row r="298" spans="1:256" s="14" customFormat="1" x14ac:dyDescent="0.25">
      <c r="A298" s="6">
        <v>296</v>
      </c>
      <c r="B298" s="7" t="s">
        <v>188</v>
      </c>
      <c r="C298" s="8">
        <v>0</v>
      </c>
      <c r="D298" s="8">
        <f t="shared" si="13"/>
        <v>2021</v>
      </c>
      <c r="E298" s="24" t="s">
        <v>7</v>
      </c>
      <c r="F298" s="24"/>
      <c r="G298" s="10" t="s">
        <v>8</v>
      </c>
      <c r="H298" s="9">
        <v>41666</v>
      </c>
      <c r="I298" s="8">
        <v>195</v>
      </c>
      <c r="J298" s="10" t="s">
        <v>73</v>
      </c>
      <c r="K298" s="9">
        <v>44193</v>
      </c>
      <c r="L298" s="11" t="s">
        <v>435</v>
      </c>
      <c r="M298" s="9">
        <f>K298+365*4</f>
        <v>45653</v>
      </c>
      <c r="N298" s="23" t="str">
        <f t="shared" si="12"/>
        <v>дистанции горные</v>
      </c>
      <c r="O298" s="23"/>
      <c r="P298" s="23"/>
      <c r="Q298" s="47">
        <f>VLOOKUP($B298,[1]Лист1!$B$5:$G$100,5,0)</f>
        <v>0</v>
      </c>
      <c r="R298" s="47">
        <f>VLOOKUP($B298,[1]Лист1!$B$5:$G$100,5,0)</f>
        <v>0</v>
      </c>
      <c r="S298" s="23"/>
      <c r="T298" t="s">
        <v>466</v>
      </c>
      <c r="U298" t="s">
        <v>464</v>
      </c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</row>
    <row r="299" spans="1:256" s="14" customFormat="1" x14ac:dyDescent="0.25">
      <c r="A299" s="6">
        <v>297</v>
      </c>
      <c r="B299" s="7" t="s">
        <v>189</v>
      </c>
      <c r="C299" s="8">
        <v>1996</v>
      </c>
      <c r="D299" s="8">
        <f t="shared" si="13"/>
        <v>25</v>
      </c>
      <c r="E299" s="24" t="s">
        <v>10</v>
      </c>
      <c r="F299" s="24"/>
      <c r="G299" s="10" t="s">
        <v>18</v>
      </c>
      <c r="H299" s="9">
        <v>42825</v>
      </c>
      <c r="I299" s="11">
        <v>39</v>
      </c>
      <c r="J299" s="10" t="s">
        <v>266</v>
      </c>
      <c r="K299" s="9"/>
      <c r="L299" s="11"/>
      <c r="M299" s="9"/>
      <c r="N299" s="23" t="str">
        <f t="shared" si="12"/>
        <v/>
      </c>
      <c r="O299" s="23"/>
      <c r="P299" s="23"/>
      <c r="Q299" s="47" t="e">
        <f>VLOOKUP($B299,[1]Лист1!$B$5:$G$200,4,0)</f>
        <v>#N/A</v>
      </c>
      <c r="R299" s="47" t="e">
        <f>VLOOKUP($B299,[1]Лист1!$B$5:$G$100,5,0)</f>
        <v>#N/A</v>
      </c>
      <c r="S299" s="23"/>
      <c r="T299" s="23" t="s">
        <v>429</v>
      </c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</row>
    <row r="300" spans="1:256" s="14" customFormat="1" x14ac:dyDescent="0.25">
      <c r="A300" s="6">
        <v>298</v>
      </c>
      <c r="B300" s="24" t="s">
        <v>190</v>
      </c>
      <c r="C300" s="8">
        <v>1990</v>
      </c>
      <c r="D300" s="8">
        <f t="shared" si="13"/>
        <v>31</v>
      </c>
      <c r="E300" s="24" t="s">
        <v>10</v>
      </c>
      <c r="F300" s="24"/>
      <c r="G300" s="10" t="s">
        <v>15</v>
      </c>
      <c r="H300" s="9">
        <v>42865</v>
      </c>
      <c r="I300" s="8">
        <v>59</v>
      </c>
      <c r="J300" s="10" t="s">
        <v>15</v>
      </c>
      <c r="K300" s="9">
        <v>44345</v>
      </c>
      <c r="L300" s="11" t="s">
        <v>475</v>
      </c>
      <c r="M300" s="9">
        <f>K300+365-1</f>
        <v>44709</v>
      </c>
      <c r="N300" s="23" t="str">
        <f t="shared" si="12"/>
        <v>дистанции пешеходные</v>
      </c>
      <c r="O300" s="23"/>
      <c r="P300" s="23"/>
      <c r="Q300" s="47">
        <f>VLOOKUP($B300,[1]Лист1!$B$5:$G$100,5,0)</f>
        <v>0</v>
      </c>
      <c r="R300" s="47">
        <f>VLOOKUP($B300,[1]Лист1!$B$5:$G$100,5,0)</f>
        <v>0</v>
      </c>
      <c r="S300" s="23"/>
      <c r="T300" s="23"/>
      <c r="U300" s="67" t="s">
        <v>461</v>
      </c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s="14" customFormat="1" x14ac:dyDescent="0.25">
      <c r="A301" s="6">
        <v>299</v>
      </c>
      <c r="B301" s="24" t="s">
        <v>426</v>
      </c>
      <c r="C301" s="8"/>
      <c r="D301" s="8">
        <f t="shared" si="13"/>
        <v>2021</v>
      </c>
      <c r="E301" s="24" t="s">
        <v>315</v>
      </c>
      <c r="F301" s="24"/>
      <c r="G301" s="10" t="s">
        <v>15</v>
      </c>
      <c r="H301" s="9">
        <v>44132</v>
      </c>
      <c r="I301" s="11" t="s">
        <v>422</v>
      </c>
      <c r="J301" s="10" t="s">
        <v>15</v>
      </c>
      <c r="K301" s="9">
        <v>44132</v>
      </c>
      <c r="L301" s="11" t="s">
        <v>422</v>
      </c>
      <c r="M301" s="9">
        <f>K301+365-1</f>
        <v>44496</v>
      </c>
      <c r="N301" s="23" t="str">
        <f t="shared" si="12"/>
        <v>маршруты</v>
      </c>
      <c r="O301" s="23"/>
      <c r="P301" s="23"/>
      <c r="Q301" s="47"/>
      <c r="R301" s="47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x14ac:dyDescent="0.25">
      <c r="A302" s="6">
        <v>300</v>
      </c>
      <c r="B302" s="7" t="s">
        <v>191</v>
      </c>
      <c r="C302" s="8">
        <v>1975</v>
      </c>
      <c r="D302" s="8">
        <f t="shared" si="13"/>
        <v>46</v>
      </c>
      <c r="E302" s="24" t="s">
        <v>10</v>
      </c>
      <c r="F302" s="24"/>
      <c r="G302" s="10" t="s">
        <v>18</v>
      </c>
      <c r="H302" s="9">
        <v>41002</v>
      </c>
      <c r="I302" s="8">
        <v>1111</v>
      </c>
      <c r="J302" s="10" t="s">
        <v>18</v>
      </c>
      <c r="K302" s="9">
        <v>44242</v>
      </c>
      <c r="L302" s="11" t="s">
        <v>25</v>
      </c>
      <c r="M302" s="9">
        <f>K302+365*2-1</f>
        <v>44971</v>
      </c>
      <c r="N302" s="23" t="str">
        <f t="shared" si="12"/>
        <v>дистанции пешеходные</v>
      </c>
      <c r="P302" s="23"/>
      <c r="Q302" s="47">
        <f>VLOOKUP($B302,[1]Лист1!$B$5:$G$100,5,0)</f>
        <v>39</v>
      </c>
      <c r="R302" s="47">
        <f>VLOOKUP($B302,[1]Лист1!$B$5:$G$100,5,0)</f>
        <v>39</v>
      </c>
      <c r="S302" s="23"/>
      <c r="U302" s="67" t="s">
        <v>461</v>
      </c>
    </row>
    <row r="303" spans="1:256" x14ac:dyDescent="0.25">
      <c r="A303" s="6">
        <v>301</v>
      </c>
      <c r="B303" s="24" t="s">
        <v>192</v>
      </c>
      <c r="C303" s="8">
        <v>1996</v>
      </c>
      <c r="D303" s="8">
        <f t="shared" si="13"/>
        <v>25</v>
      </c>
      <c r="E303" s="24" t="s">
        <v>10</v>
      </c>
      <c r="F303" s="24"/>
      <c r="G303" s="10" t="s">
        <v>15</v>
      </c>
      <c r="H303" s="9">
        <v>42865</v>
      </c>
      <c r="I303" s="8">
        <v>59</v>
      </c>
      <c r="J303" s="10" t="s">
        <v>15</v>
      </c>
      <c r="K303" s="9">
        <v>44345</v>
      </c>
      <c r="L303" s="11" t="s">
        <v>475</v>
      </c>
      <c r="M303" s="9">
        <f>K303+365-1</f>
        <v>44709</v>
      </c>
      <c r="N303" s="23" t="str">
        <f t="shared" si="12"/>
        <v>дистанции пешеходные</v>
      </c>
      <c r="P303" s="23"/>
      <c r="Q303" s="47" t="e">
        <f>VLOOKUP($B303,[1]Лист1!$B$5:$G$100,5,0)</f>
        <v>#N/A</v>
      </c>
      <c r="R303" s="47" t="e">
        <f>VLOOKUP($B303,[1]Лист1!$B$5:$G$100,5,0)</f>
        <v>#N/A</v>
      </c>
      <c r="S303" s="23"/>
      <c r="U303" s="67" t="s">
        <v>461</v>
      </c>
    </row>
    <row r="304" spans="1:256" x14ac:dyDescent="0.25">
      <c r="A304" s="6">
        <v>302</v>
      </c>
      <c r="B304" s="24" t="s">
        <v>304</v>
      </c>
      <c r="C304" s="8"/>
      <c r="D304" s="8">
        <f t="shared" si="13"/>
        <v>2021</v>
      </c>
      <c r="E304" s="24" t="s">
        <v>303</v>
      </c>
      <c r="F304" s="24"/>
      <c r="G304" s="10" t="s">
        <v>15</v>
      </c>
      <c r="H304" s="9">
        <v>43577</v>
      </c>
      <c r="I304" s="11" t="s">
        <v>301</v>
      </c>
      <c r="J304" s="10" t="s">
        <v>15</v>
      </c>
      <c r="K304" s="12">
        <v>44308</v>
      </c>
      <c r="L304" s="11" t="s">
        <v>365</v>
      </c>
      <c r="M304" s="9">
        <f>K304+365-1</f>
        <v>44672</v>
      </c>
      <c r="N304" s="23" t="str">
        <f t="shared" si="12"/>
        <v>дистанция - парусная</v>
      </c>
      <c r="P304" s="23"/>
      <c r="Q304" s="47">
        <f>VLOOKUP($B304,[1]Лист1!$B$5:$G$100,5,0)</f>
        <v>0</v>
      </c>
      <c r="R304" s="47">
        <f>VLOOKUP($B304,[1]Лист1!$B$5:$G$100,5,0)</f>
        <v>0</v>
      </c>
      <c r="S304" s="23"/>
    </row>
    <row r="305" spans="1:256" x14ac:dyDescent="0.25">
      <c r="A305" s="6">
        <v>303</v>
      </c>
      <c r="B305" s="7" t="s">
        <v>193</v>
      </c>
      <c r="C305" s="8"/>
      <c r="D305" s="8">
        <f t="shared" si="13"/>
        <v>2021</v>
      </c>
      <c r="E305" s="24" t="s">
        <v>7</v>
      </c>
      <c r="F305" s="24"/>
      <c r="G305" s="10" t="s">
        <v>18</v>
      </c>
      <c r="H305" s="12">
        <v>41737</v>
      </c>
      <c r="I305" s="11">
        <v>1150</v>
      </c>
      <c r="J305" s="10" t="s">
        <v>266</v>
      </c>
      <c r="K305" s="9"/>
      <c r="L305" s="11"/>
      <c r="M305" s="9"/>
      <c r="N305" s="23" t="str">
        <f t="shared" si="12"/>
        <v/>
      </c>
      <c r="P305" s="23"/>
      <c r="Q305" s="47" t="e">
        <f>VLOOKUP($B305,[1]Лист1!$B$5:$G$100,5,0)</f>
        <v>#N/A</v>
      </c>
      <c r="R305" s="47" t="e">
        <f>VLOOKUP($B305,[1]Лист1!$B$5:$G$100,5,0)</f>
        <v>#N/A</v>
      </c>
      <c r="S305" s="23"/>
    </row>
    <row r="306" spans="1:256" x14ac:dyDescent="0.25">
      <c r="A306" s="6">
        <v>304</v>
      </c>
      <c r="B306" s="7" t="s">
        <v>194</v>
      </c>
      <c r="C306" s="8">
        <v>1988</v>
      </c>
      <c r="D306" s="8">
        <f t="shared" si="13"/>
        <v>33</v>
      </c>
      <c r="E306" s="24" t="s">
        <v>10</v>
      </c>
      <c r="F306" s="24"/>
      <c r="G306" s="10" t="s">
        <v>15</v>
      </c>
      <c r="H306" s="9">
        <v>41002</v>
      </c>
      <c r="I306" s="8">
        <v>1111</v>
      </c>
      <c r="J306" s="10" t="s">
        <v>266</v>
      </c>
      <c r="K306" s="9"/>
      <c r="L306" s="11"/>
      <c r="M306" s="9"/>
      <c r="N306" s="23" t="str">
        <f t="shared" si="12"/>
        <v/>
      </c>
      <c r="P306" s="23"/>
      <c r="Q306" s="47" t="e">
        <f>VLOOKUP($B306,[1]Лист1!$B$5:$G$100,5,0)</f>
        <v>#N/A</v>
      </c>
      <c r="R306" s="47" t="e">
        <f>VLOOKUP($B306,[1]Лист1!$B$5:$G$100,5,0)</f>
        <v>#N/A</v>
      </c>
      <c r="S306" s="23"/>
    </row>
    <row r="307" spans="1:256" s="42" customFormat="1" x14ac:dyDescent="0.25">
      <c r="A307" s="6">
        <v>305</v>
      </c>
      <c r="B307" s="24" t="s">
        <v>195</v>
      </c>
      <c r="C307" s="8">
        <v>2002</v>
      </c>
      <c r="D307" s="8">
        <f t="shared" si="13"/>
        <v>19</v>
      </c>
      <c r="E307" s="24" t="s">
        <v>10</v>
      </c>
      <c r="F307" s="24"/>
      <c r="G307" s="10" t="s">
        <v>15</v>
      </c>
      <c r="H307" s="9">
        <v>43349</v>
      </c>
      <c r="I307" s="11" t="s">
        <v>34</v>
      </c>
      <c r="J307" s="10" t="s">
        <v>15</v>
      </c>
      <c r="K307" s="9">
        <v>44080</v>
      </c>
      <c r="L307" s="11" t="s">
        <v>416</v>
      </c>
      <c r="M307" s="9">
        <f>K307+365-1</f>
        <v>44444</v>
      </c>
      <c r="N307" s="23" t="str">
        <f t="shared" si="12"/>
        <v>дистанции пешеходные</v>
      </c>
      <c r="O307" s="5"/>
      <c r="P307" s="5"/>
      <c r="Q307" s="47">
        <f>VLOOKUP($B307,[1]Лист1!$B$5:$G$100,5,0)</f>
        <v>0</v>
      </c>
      <c r="R307" s="47">
        <f>VLOOKUP($B307,[1]Лист1!$B$5:$G$100,5,0)</f>
        <v>0</v>
      </c>
      <c r="S307" s="5"/>
      <c r="T307" s="23" t="s">
        <v>427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42" customFormat="1" x14ac:dyDescent="0.25">
      <c r="A308" s="6">
        <v>306</v>
      </c>
      <c r="B308" s="24" t="s">
        <v>259</v>
      </c>
      <c r="C308" s="8">
        <v>0</v>
      </c>
      <c r="D308" s="8">
        <f t="shared" si="13"/>
        <v>2021</v>
      </c>
      <c r="E308" s="24" t="s">
        <v>10</v>
      </c>
      <c r="F308" s="24"/>
      <c r="G308" s="10" t="s">
        <v>15</v>
      </c>
      <c r="H308" s="9">
        <v>43349</v>
      </c>
      <c r="I308" s="11" t="s">
        <v>34</v>
      </c>
      <c r="J308" s="10" t="s">
        <v>266</v>
      </c>
      <c r="K308" s="9"/>
      <c r="L308" s="11"/>
      <c r="M308" s="9"/>
      <c r="N308" s="23" t="str">
        <f t="shared" si="12"/>
        <v/>
      </c>
      <c r="O308" s="5"/>
      <c r="P308" s="5"/>
      <c r="Q308" s="47" t="e">
        <f>VLOOKUP($B308,[1]Лист1!$B$5:$G$100,5,0)</f>
        <v>#N/A</v>
      </c>
      <c r="R308" s="47" t="e">
        <f>VLOOKUP($B308,[1]Лист1!$B$5:$G$100,5,0)</f>
        <v>#N/A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42" customFormat="1" x14ac:dyDescent="0.25">
      <c r="A309" s="6">
        <v>307</v>
      </c>
      <c r="B309" s="24" t="s">
        <v>459</v>
      </c>
      <c r="C309" s="8"/>
      <c r="D309" s="8">
        <f t="shared" si="13"/>
        <v>2021</v>
      </c>
      <c r="E309" s="24" t="s">
        <v>315</v>
      </c>
      <c r="F309" s="24"/>
      <c r="G309" s="10" t="s">
        <v>15</v>
      </c>
      <c r="H309" s="9">
        <v>44251</v>
      </c>
      <c r="I309" s="11" t="s">
        <v>446</v>
      </c>
      <c r="J309" s="10" t="s">
        <v>15</v>
      </c>
      <c r="K309" s="9">
        <v>44251</v>
      </c>
      <c r="L309" s="11" t="s">
        <v>446</v>
      </c>
      <c r="M309" s="9">
        <f>K309+365-1</f>
        <v>44615</v>
      </c>
      <c r="N309" s="23" t="str">
        <f t="shared" si="12"/>
        <v>маршруты</v>
      </c>
      <c r="O309" s="5"/>
      <c r="P309" s="5"/>
      <c r="Q309" s="47"/>
      <c r="R309" s="47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42" customFormat="1" x14ac:dyDescent="0.25">
      <c r="A310" s="6">
        <v>308</v>
      </c>
      <c r="B310" s="7" t="s">
        <v>196</v>
      </c>
      <c r="C310" s="8">
        <v>1989</v>
      </c>
      <c r="D310" s="8">
        <f t="shared" si="13"/>
        <v>32</v>
      </c>
      <c r="E310" s="24" t="s">
        <v>10</v>
      </c>
      <c r="F310" s="24"/>
      <c r="G310" s="10" t="s">
        <v>8</v>
      </c>
      <c r="H310" s="9">
        <v>40883</v>
      </c>
      <c r="I310" s="11">
        <v>3723</v>
      </c>
      <c r="J310" s="10" t="s">
        <v>18</v>
      </c>
      <c r="K310" s="9">
        <v>44242</v>
      </c>
      <c r="L310" s="11" t="s">
        <v>25</v>
      </c>
      <c r="M310" s="9">
        <f>K310+365*2-1</f>
        <v>44971</v>
      </c>
      <c r="N310" s="23" t="str">
        <f t="shared" si="12"/>
        <v>дистанции пешеходные</v>
      </c>
      <c r="O310" s="5"/>
      <c r="P310" s="5"/>
      <c r="Q310" s="47">
        <f>VLOOKUP($B310,[1]Лист1!$B$5:$G$100,5,0)</f>
        <v>0</v>
      </c>
      <c r="R310" s="47">
        <f>VLOOKUP($B310,[1]Лист1!$B$5:$G$100,5,0)</f>
        <v>0</v>
      </c>
      <c r="S310" s="5"/>
      <c r="T310" s="5"/>
      <c r="U310" s="67" t="s">
        <v>461</v>
      </c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42" customFormat="1" x14ac:dyDescent="0.25">
      <c r="A311" s="6">
        <v>309</v>
      </c>
      <c r="B311" s="7" t="s">
        <v>197</v>
      </c>
      <c r="C311" s="8">
        <v>1963</v>
      </c>
      <c r="D311" s="8">
        <f>2021-C311</f>
        <v>58</v>
      </c>
      <c r="E311" s="24" t="s">
        <v>10</v>
      </c>
      <c r="F311" s="24"/>
      <c r="G311" s="10" t="s">
        <v>275</v>
      </c>
      <c r="H311" s="9">
        <v>33414</v>
      </c>
      <c r="I311" s="31" t="s">
        <v>274</v>
      </c>
      <c r="J311" s="10" t="s">
        <v>8</v>
      </c>
      <c r="K311" s="9">
        <v>44242</v>
      </c>
      <c r="L311" s="11" t="s">
        <v>25</v>
      </c>
      <c r="M311" s="9">
        <f>K311+365*2-1</f>
        <v>44971</v>
      </c>
      <c r="N311" s="23" t="str">
        <f t="shared" si="12"/>
        <v>дистанции пешеходные</v>
      </c>
      <c r="O311" s="5"/>
      <c r="P311" s="5"/>
      <c r="Q311" s="47">
        <f>VLOOKUP($B311,[1]Лист1!$B$5:$G$100,5,0)</f>
        <v>90</v>
      </c>
      <c r="R311" s="47">
        <f>VLOOKUP($B311,[1]Лист1!$B$5:$G$100,5,0)</f>
        <v>90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42" customFormat="1" x14ac:dyDescent="0.25">
      <c r="A312" s="6">
        <v>310</v>
      </c>
      <c r="B312" s="7" t="s">
        <v>198</v>
      </c>
      <c r="C312" s="8"/>
      <c r="D312" s="8">
        <f>2021-C312</f>
        <v>2021</v>
      </c>
      <c r="E312" s="24" t="s">
        <v>14</v>
      </c>
      <c r="F312" s="24"/>
      <c r="G312" s="10" t="s">
        <v>15</v>
      </c>
      <c r="H312" s="9">
        <v>42825</v>
      </c>
      <c r="I312" s="11">
        <v>39</v>
      </c>
      <c r="J312" s="10" t="s">
        <v>266</v>
      </c>
      <c r="K312" s="9"/>
      <c r="L312" s="11"/>
      <c r="M312" s="9"/>
      <c r="N312" s="23" t="str">
        <f t="shared" si="12"/>
        <v/>
      </c>
      <c r="O312" s="5"/>
      <c r="P312" s="48"/>
      <c r="Q312" s="47" t="e">
        <f>VLOOKUP($B312,[1]Лист1!$B$5:$G$100,5,0)</f>
        <v>#N/A</v>
      </c>
      <c r="R312" s="47" t="e">
        <f>VLOOKUP($B312,[1]Лист1!$B$5:$G$100,5,0)</f>
        <v>#N/A</v>
      </c>
      <c r="S312" s="48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42" customFormat="1" x14ac:dyDescent="0.25">
      <c r="A313" s="6">
        <v>311</v>
      </c>
      <c r="B313" s="7" t="s">
        <v>281</v>
      </c>
      <c r="C313" s="8"/>
      <c r="D313" s="8">
        <f>2021-C313</f>
        <v>2021</v>
      </c>
      <c r="E313" s="24" t="s">
        <v>10</v>
      </c>
      <c r="F313" s="24"/>
      <c r="G313" s="10" t="s">
        <v>15</v>
      </c>
      <c r="H313" s="9">
        <v>43531</v>
      </c>
      <c r="I313" s="11" t="s">
        <v>283</v>
      </c>
      <c r="J313" s="10" t="s">
        <v>15</v>
      </c>
      <c r="K313" s="9">
        <v>44286</v>
      </c>
      <c r="L313" s="11" t="s">
        <v>415</v>
      </c>
      <c r="M313" s="9">
        <f>K313+365-1</f>
        <v>44650</v>
      </c>
      <c r="N313" s="23" t="str">
        <f t="shared" si="12"/>
        <v>дистанции пешеходные</v>
      </c>
      <c r="O313" s="5"/>
      <c r="P313" s="5"/>
      <c r="Q313" s="47" t="e">
        <f>VLOOKUP($B313,[1]Лист1!$B$5:$G$100,5,0)</f>
        <v>#N/A</v>
      </c>
      <c r="R313" s="47" t="e">
        <f>VLOOKUP($B313,[1]Лист1!$B$5:$G$100,5,0)</f>
        <v>#N/A</v>
      </c>
      <c r="S313" s="5"/>
      <c r="T313" s="23" t="s">
        <v>428</v>
      </c>
      <c r="U313" s="67" t="s">
        <v>461</v>
      </c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42" customFormat="1" x14ac:dyDescent="0.25">
      <c r="A314" s="6">
        <v>312</v>
      </c>
      <c r="B314" s="24" t="s">
        <v>199</v>
      </c>
      <c r="C314" s="8"/>
      <c r="D314" s="8">
        <f t="shared" ref="D314:D371" si="14">2021-C314</f>
        <v>2021</v>
      </c>
      <c r="E314" s="24" t="s">
        <v>32</v>
      </c>
      <c r="F314" s="24"/>
      <c r="G314" s="10" t="s">
        <v>15</v>
      </c>
      <c r="H314" s="9">
        <v>42916</v>
      </c>
      <c r="I314" s="11">
        <v>114</v>
      </c>
      <c r="J314" s="10" t="s">
        <v>266</v>
      </c>
      <c r="K314" s="9"/>
      <c r="L314" s="33"/>
      <c r="M314" s="9"/>
      <c r="N314" s="23" t="str">
        <f t="shared" si="12"/>
        <v/>
      </c>
      <c r="O314" s="5"/>
      <c r="P314" s="5"/>
      <c r="Q314" s="47" t="e">
        <f>VLOOKUP($B314,[1]Лист1!$B$5:$G$100,5,0)</f>
        <v>#N/A</v>
      </c>
      <c r="R314" s="47" t="e">
        <f>VLOOKUP($B314,[1]Лист1!$B$5:$G$100,5,0)</f>
        <v>#N/A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42" customFormat="1" x14ac:dyDescent="0.25">
      <c r="A315" s="6">
        <v>313</v>
      </c>
      <c r="B315" s="7" t="s">
        <v>200</v>
      </c>
      <c r="C315" s="8"/>
      <c r="D315" s="8">
        <f t="shared" si="14"/>
        <v>2021</v>
      </c>
      <c r="E315" s="24" t="s">
        <v>14</v>
      </c>
      <c r="F315" s="24"/>
      <c r="G315" s="10" t="s">
        <v>8</v>
      </c>
      <c r="H315" s="9">
        <v>42825</v>
      </c>
      <c r="I315" s="11">
        <v>39</v>
      </c>
      <c r="J315" s="10" t="s">
        <v>8</v>
      </c>
      <c r="K315" s="9">
        <v>44286</v>
      </c>
      <c r="L315" s="11" t="s">
        <v>415</v>
      </c>
      <c r="M315" s="9">
        <f>K315+365-1</f>
        <v>44650</v>
      </c>
      <c r="N315" s="23" t="str">
        <f t="shared" si="12"/>
        <v>дистанции на средствах передвижения (авто)</v>
      </c>
      <c r="O315" s="5"/>
      <c r="P315" s="5"/>
      <c r="Q315" s="47" t="e">
        <f>VLOOKUP($B315,[1]Лист1!$B$5:$G$100,5,0)</f>
        <v>#N/A</v>
      </c>
      <c r="R315" s="47" t="e">
        <f>VLOOKUP($B315,[1]Лист1!$B$5:$G$100,5,0)</f>
        <v>#N/A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42" customFormat="1" x14ac:dyDescent="0.25">
      <c r="A316" s="6">
        <v>314</v>
      </c>
      <c r="B316" s="7" t="s">
        <v>201</v>
      </c>
      <c r="C316" s="8">
        <v>1994</v>
      </c>
      <c r="D316" s="8">
        <f t="shared" si="14"/>
        <v>27</v>
      </c>
      <c r="E316" s="24" t="s">
        <v>10</v>
      </c>
      <c r="F316" s="24"/>
      <c r="G316" s="10" t="s">
        <v>8</v>
      </c>
      <c r="H316" s="9">
        <v>43349</v>
      </c>
      <c r="I316" s="11" t="s">
        <v>34</v>
      </c>
      <c r="J316" s="10" t="s">
        <v>8</v>
      </c>
      <c r="K316" s="9">
        <v>44080</v>
      </c>
      <c r="L316" s="11" t="s">
        <v>416</v>
      </c>
      <c r="M316" s="9">
        <f>K316+365*2-1</f>
        <v>44809</v>
      </c>
      <c r="N316" s="23" t="str">
        <f t="shared" si="12"/>
        <v>дистанции пешеходные</v>
      </c>
      <c r="O316" s="5"/>
      <c r="P316" s="5"/>
      <c r="Q316" s="47">
        <f>VLOOKUP($B316,[1]Лист1!$B$5:$G$100,5,0)</f>
        <v>103</v>
      </c>
      <c r="R316" s="47">
        <f>VLOOKUP($B316,[1]Лист1!$B$5:$G$100,5,0)</f>
        <v>103</v>
      </c>
      <c r="S316" s="5"/>
      <c r="T316" s="5"/>
      <c r="U316" s="67" t="s">
        <v>461</v>
      </c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42" customFormat="1" x14ac:dyDescent="0.25">
      <c r="A317" s="6">
        <v>315</v>
      </c>
      <c r="B317" s="7" t="s">
        <v>202</v>
      </c>
      <c r="C317" s="8"/>
      <c r="D317" s="8">
        <f t="shared" si="14"/>
        <v>2021</v>
      </c>
      <c r="E317" s="24" t="s">
        <v>7</v>
      </c>
      <c r="F317" s="24"/>
      <c r="G317" s="10" t="s">
        <v>18</v>
      </c>
      <c r="H317" s="11">
        <v>2001</v>
      </c>
      <c r="I317" s="11"/>
      <c r="J317" s="10" t="s">
        <v>266</v>
      </c>
      <c r="K317" s="9"/>
      <c r="L317" s="11"/>
      <c r="M317" s="9"/>
      <c r="N317" s="23" t="str">
        <f t="shared" si="12"/>
        <v/>
      </c>
      <c r="O317" s="5"/>
      <c r="P317" s="5"/>
      <c r="Q317" s="47" t="e">
        <f>VLOOKUP($B317,[1]Лист1!$B$5:$G$100,5,0)</f>
        <v>#N/A</v>
      </c>
      <c r="R317" s="47" t="e">
        <f>VLOOKUP($B317,[1]Лист1!$B$5:$G$100,5,0)</f>
        <v>#N/A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42" customFormat="1" x14ac:dyDescent="0.25">
      <c r="A318" s="6">
        <v>316</v>
      </c>
      <c r="B318" s="7" t="s">
        <v>203</v>
      </c>
      <c r="C318" s="8">
        <v>1993</v>
      </c>
      <c r="D318" s="8">
        <f t="shared" si="14"/>
        <v>28</v>
      </c>
      <c r="E318" s="24" t="s">
        <v>10</v>
      </c>
      <c r="F318" s="24"/>
      <c r="G318" s="10" t="s">
        <v>8</v>
      </c>
      <c r="H318" s="9">
        <v>42097</v>
      </c>
      <c r="I318" s="8">
        <v>1174</v>
      </c>
      <c r="J318" s="10" t="s">
        <v>18</v>
      </c>
      <c r="K318" s="9">
        <v>44242</v>
      </c>
      <c r="L318" s="11" t="s">
        <v>25</v>
      </c>
      <c r="M318" s="9">
        <f>K318+365*2-1</f>
        <v>44971</v>
      </c>
      <c r="N318" s="23" t="str">
        <f t="shared" si="12"/>
        <v>дистанции пешеходные</v>
      </c>
      <c r="O318" s="5"/>
      <c r="P318" s="5"/>
      <c r="Q318" s="47">
        <f>VLOOKUP($B318,[1]Лист1!$B$5:$G$100,5,0)</f>
        <v>6</v>
      </c>
      <c r="R318" s="47">
        <f>VLOOKUP($B318,[1]Лист1!$B$5:$G$100,5,0)</f>
        <v>6</v>
      </c>
      <c r="S318" s="5"/>
      <c r="T318" s="5"/>
      <c r="U318" s="67" t="s">
        <v>461</v>
      </c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42" customFormat="1" x14ac:dyDescent="0.25">
      <c r="A319" s="6">
        <v>317</v>
      </c>
      <c r="B319" s="24" t="s">
        <v>204</v>
      </c>
      <c r="C319" s="8">
        <v>1988</v>
      </c>
      <c r="D319" s="8">
        <f t="shared" si="14"/>
        <v>33</v>
      </c>
      <c r="E319" s="24" t="s">
        <v>10</v>
      </c>
      <c r="F319" s="24"/>
      <c r="G319" s="10" t="s">
        <v>15</v>
      </c>
      <c r="H319" s="9">
        <v>42865</v>
      </c>
      <c r="I319" s="8">
        <v>59</v>
      </c>
      <c r="J319" s="10" t="s">
        <v>15</v>
      </c>
      <c r="K319" s="9">
        <v>44345</v>
      </c>
      <c r="L319" s="11" t="s">
        <v>475</v>
      </c>
      <c r="M319" s="9">
        <f>K319+365-1</f>
        <v>44709</v>
      </c>
      <c r="N319" s="23" t="str">
        <f t="shared" si="12"/>
        <v>дистанции пешеходные</v>
      </c>
      <c r="O319" s="5"/>
      <c r="P319" s="5"/>
      <c r="Q319" s="47" t="e">
        <f>VLOOKUP($B319,[1]Лист1!$B$5:$G$100,5,0)</f>
        <v>#N/A</v>
      </c>
      <c r="R319" s="47" t="e">
        <f>VLOOKUP($B319,[1]Лист1!$B$5:$G$100,5,0)</f>
        <v>#N/A</v>
      </c>
      <c r="S319" s="5"/>
      <c r="T319" s="5"/>
      <c r="U319" s="67" t="s">
        <v>461</v>
      </c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42" customFormat="1" x14ac:dyDescent="0.25">
      <c r="A320" s="6">
        <v>318</v>
      </c>
      <c r="B320" s="24" t="s">
        <v>260</v>
      </c>
      <c r="C320" s="8">
        <v>0</v>
      </c>
      <c r="D320" s="8">
        <f t="shared" si="14"/>
        <v>2021</v>
      </c>
      <c r="E320" s="24" t="s">
        <v>10</v>
      </c>
      <c r="F320" s="24"/>
      <c r="G320" s="10" t="s">
        <v>15</v>
      </c>
      <c r="H320" s="9">
        <v>43349</v>
      </c>
      <c r="I320" s="11" t="s">
        <v>34</v>
      </c>
      <c r="J320" s="10" t="s">
        <v>266</v>
      </c>
      <c r="K320" s="9"/>
      <c r="L320" s="11"/>
      <c r="M320" s="9"/>
      <c r="N320" s="23" t="str">
        <f t="shared" si="12"/>
        <v/>
      </c>
      <c r="O320" s="5"/>
      <c r="P320" s="5"/>
      <c r="Q320" s="47" t="e">
        <f>VLOOKUP($B320,[1]Лист1!$B$5:$G$100,5,0)</f>
        <v>#N/A</v>
      </c>
      <c r="R320" s="47" t="e">
        <f>VLOOKUP($B320,[1]Лист1!$B$5:$G$100,5,0)</f>
        <v>#N/A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42" customFormat="1" x14ac:dyDescent="0.25">
      <c r="A321" s="6">
        <v>319</v>
      </c>
      <c r="B321" s="24" t="s">
        <v>299</v>
      </c>
      <c r="C321" s="8"/>
      <c r="D321" s="8">
        <f t="shared" si="14"/>
        <v>2021</v>
      </c>
      <c r="E321" s="24" t="s">
        <v>289</v>
      </c>
      <c r="F321" s="24"/>
      <c r="G321" s="10" t="s">
        <v>15</v>
      </c>
      <c r="H321" s="9">
        <v>43577</v>
      </c>
      <c r="I321" s="11" t="s">
        <v>301</v>
      </c>
      <c r="J321" s="10" t="s">
        <v>266</v>
      </c>
      <c r="K321" s="9"/>
      <c r="L321" s="11"/>
      <c r="M321" s="9"/>
      <c r="N321" s="23" t="str">
        <f t="shared" si="12"/>
        <v/>
      </c>
      <c r="O321" s="5"/>
      <c r="P321" s="5"/>
      <c r="Q321" s="47" t="e">
        <f>VLOOKUP($B321,[1]Лист1!$B$5:$G$100,5,0)</f>
        <v>#N/A</v>
      </c>
      <c r="R321" s="47" t="e">
        <f>VLOOKUP($B321,[1]Лист1!$B$5:$G$100,5,0)</f>
        <v>#N/A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42" customFormat="1" x14ac:dyDescent="0.25">
      <c r="A322" s="6">
        <v>320</v>
      </c>
      <c r="B322" s="24" t="s">
        <v>205</v>
      </c>
      <c r="C322" s="8"/>
      <c r="D322" s="8">
        <f t="shared" si="14"/>
        <v>2021</v>
      </c>
      <c r="E322" s="24" t="s">
        <v>10</v>
      </c>
      <c r="F322" s="24"/>
      <c r="G322" s="10" t="s">
        <v>15</v>
      </c>
      <c r="H322" s="9">
        <v>43349</v>
      </c>
      <c r="I322" s="11" t="s">
        <v>34</v>
      </c>
      <c r="J322" s="10" t="s">
        <v>15</v>
      </c>
      <c r="K322" s="9">
        <v>44080</v>
      </c>
      <c r="L322" s="11" t="s">
        <v>416</v>
      </c>
      <c r="M322" s="9">
        <f>K322+365-1</f>
        <v>44444</v>
      </c>
      <c r="N322" s="23" t="str">
        <f t="shared" si="12"/>
        <v>дистанции пешеходные</v>
      </c>
      <c r="O322" s="5"/>
      <c r="P322" s="5"/>
      <c r="Q322" s="47" t="e">
        <f>VLOOKUP($B322,[1]Лист1!$B$5:$G$100,5,0)</f>
        <v>#N/A</v>
      </c>
      <c r="R322" s="47" t="e">
        <f>VLOOKUP($B322,[1]Лист1!$B$5:$G$100,5,0)</f>
        <v>#N/A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42" customFormat="1" x14ac:dyDescent="0.25">
      <c r="A323" s="6">
        <v>321</v>
      </c>
      <c r="B323" s="24" t="s">
        <v>398</v>
      </c>
      <c r="C323" s="8"/>
      <c r="D323" s="8">
        <f t="shared" si="14"/>
        <v>2021</v>
      </c>
      <c r="E323" s="24" t="s">
        <v>315</v>
      </c>
      <c r="F323" s="24"/>
      <c r="G323" s="10" t="s">
        <v>15</v>
      </c>
      <c r="H323" s="12">
        <v>43892</v>
      </c>
      <c r="I323" s="11" t="s">
        <v>381</v>
      </c>
      <c r="J323" s="10" t="s">
        <v>15</v>
      </c>
      <c r="K323" s="9">
        <v>44286</v>
      </c>
      <c r="L323" s="11" t="s">
        <v>415</v>
      </c>
      <c r="M323" s="9">
        <f>K323+365-1</f>
        <v>44650</v>
      </c>
      <c r="N323" s="23" t="str">
        <f t="shared" si="12"/>
        <v>маршруты</v>
      </c>
      <c r="O323" s="5"/>
      <c r="P323" s="5"/>
      <c r="Q323" s="47" t="e">
        <f>VLOOKUP($B323,[1]Лист1!$B$5:$G$100,5,0)</f>
        <v>#N/A</v>
      </c>
      <c r="R323" s="47" t="e">
        <f>VLOOKUP($B323,[1]Лист1!$B$5:$G$100,5,0)</f>
        <v>#N/A</v>
      </c>
      <c r="S323" s="5"/>
      <c r="T323" s="5"/>
      <c r="U323" s="64" t="s">
        <v>438</v>
      </c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42" customFormat="1" x14ac:dyDescent="0.25">
      <c r="A324" s="6">
        <v>322</v>
      </c>
      <c r="B324" s="24" t="s">
        <v>312</v>
      </c>
      <c r="C324" s="8"/>
      <c r="D324" s="8">
        <f t="shared" si="14"/>
        <v>2021</v>
      </c>
      <c r="E324" s="24" t="s">
        <v>7</v>
      </c>
      <c r="F324" s="24"/>
      <c r="G324" s="10" t="s">
        <v>15</v>
      </c>
      <c r="H324" s="9">
        <v>43577</v>
      </c>
      <c r="I324" s="11" t="s">
        <v>301</v>
      </c>
      <c r="J324" s="10" t="s">
        <v>15</v>
      </c>
      <c r="K324" s="9">
        <v>44308</v>
      </c>
      <c r="L324" s="11" t="s">
        <v>365</v>
      </c>
      <c r="M324" s="9">
        <f>K324+365-1</f>
        <v>44672</v>
      </c>
      <c r="N324" s="23" t="str">
        <f t="shared" si="12"/>
        <v>дистанции горные</v>
      </c>
      <c r="O324" s="5"/>
      <c r="P324" s="5"/>
      <c r="Q324" s="47" t="e">
        <f>VLOOKUP($B324,[1]Лист1!$B$5:$G$100,5,0)</f>
        <v>#N/A</v>
      </c>
      <c r="R324" s="47" t="e">
        <f>VLOOKUP($B324,[1]Лист1!$B$5:$G$100,5,0)</f>
        <v>#N/A</v>
      </c>
      <c r="S324" s="5"/>
      <c r="T324" t="s">
        <v>466</v>
      </c>
      <c r="U324" t="s">
        <v>469</v>
      </c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42" customFormat="1" x14ac:dyDescent="0.25">
      <c r="A325" s="6">
        <v>323</v>
      </c>
      <c r="B325" s="7" t="s">
        <v>206</v>
      </c>
      <c r="C325" s="8">
        <v>1972</v>
      </c>
      <c r="D325" s="8">
        <f t="shared" si="14"/>
        <v>49</v>
      </c>
      <c r="E325" s="24" t="s">
        <v>10</v>
      </c>
      <c r="F325" s="24"/>
      <c r="G325" s="10" t="s">
        <v>8</v>
      </c>
      <c r="H325" s="9">
        <v>41697</v>
      </c>
      <c r="I325" s="8">
        <v>597</v>
      </c>
      <c r="J325" s="10" t="s">
        <v>8</v>
      </c>
      <c r="K325" s="9">
        <v>44242</v>
      </c>
      <c r="L325" s="11" t="s">
        <v>25</v>
      </c>
      <c r="M325" s="9">
        <f>K325+365*2-1</f>
        <v>44971</v>
      </c>
      <c r="N325" s="23" t="str">
        <f t="shared" si="12"/>
        <v>дистанции пешеходные</v>
      </c>
      <c r="O325" s="5"/>
      <c r="P325" s="5"/>
      <c r="Q325" s="47">
        <f>VLOOKUP($B325,[1]Лист1!$B$5:$G$100,5,0)</f>
        <v>20</v>
      </c>
      <c r="R325" s="47">
        <f>VLOOKUP($B325,[1]Лист1!$B$5:$G$100,5,0)</f>
        <v>20</v>
      </c>
      <c r="S325" s="5"/>
      <c r="T325" s="5" t="s">
        <v>432</v>
      </c>
      <c r="U325" s="67" t="s">
        <v>461</v>
      </c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42" customFormat="1" x14ac:dyDescent="0.25">
      <c r="A326" s="6">
        <v>324</v>
      </c>
      <c r="B326" s="7" t="s">
        <v>399</v>
      </c>
      <c r="C326" s="8"/>
      <c r="D326" s="8">
        <f t="shared" si="14"/>
        <v>2021</v>
      </c>
      <c r="E326" s="24" t="s">
        <v>32</v>
      </c>
      <c r="F326" s="24"/>
      <c r="G326" s="10" t="s">
        <v>15</v>
      </c>
      <c r="H326" s="12">
        <v>43892</v>
      </c>
      <c r="I326" s="11" t="s">
        <v>381</v>
      </c>
      <c r="J326" s="59" t="s">
        <v>15</v>
      </c>
      <c r="K326" s="58">
        <v>44286</v>
      </c>
      <c r="L326" s="68" t="s">
        <v>415</v>
      </c>
      <c r="M326" s="9">
        <f>K326+365-1</f>
        <v>44650</v>
      </c>
      <c r="N326" s="23" t="str">
        <f t="shared" si="12"/>
        <v>дистанции водные</v>
      </c>
      <c r="O326" s="5"/>
      <c r="P326" s="5"/>
      <c r="Q326" s="47" t="e">
        <f>VLOOKUP($B326,[1]Лист1!$B$5:$G$100,5,0)</f>
        <v>#N/A</v>
      </c>
      <c r="R326" s="47" t="e">
        <f>VLOOKUP($B326,[1]Лист1!$B$5:$G$100,5,0)</f>
        <v>#N/A</v>
      </c>
      <c r="S326" s="5"/>
      <c r="T326" s="5"/>
      <c r="U326" s="64" t="s">
        <v>438</v>
      </c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42" customFormat="1" x14ac:dyDescent="0.25">
      <c r="A327" s="6">
        <v>325</v>
      </c>
      <c r="B327" s="7" t="s">
        <v>207</v>
      </c>
      <c r="C327" s="8">
        <v>1988</v>
      </c>
      <c r="D327" s="8">
        <f t="shared" si="14"/>
        <v>33</v>
      </c>
      <c r="E327" s="24" t="s">
        <v>10</v>
      </c>
      <c r="F327" s="24"/>
      <c r="G327" s="10" t="s">
        <v>15</v>
      </c>
      <c r="H327" s="9">
        <v>41697</v>
      </c>
      <c r="I327" s="8">
        <v>597</v>
      </c>
      <c r="J327" s="10" t="s">
        <v>15</v>
      </c>
      <c r="K327" s="9">
        <v>44242</v>
      </c>
      <c r="L327" s="11" t="s">
        <v>378</v>
      </c>
      <c r="M327" s="9">
        <f>K327+365-1</f>
        <v>44606</v>
      </c>
      <c r="N327" s="23" t="str">
        <f t="shared" si="12"/>
        <v>дистанции пешеходные</v>
      </c>
      <c r="O327" s="5"/>
      <c r="P327" s="5"/>
      <c r="Q327" s="47">
        <f>VLOOKUP($B327,[1]Лист1!$B$5:$G$100,5,0)</f>
        <v>0</v>
      </c>
      <c r="R327" s="47">
        <f>VLOOKUP($B327,[1]Лист1!$B$5:$G$100,5,0)</f>
        <v>0</v>
      </c>
      <c r="S327" s="5"/>
      <c r="T327" s="5" t="s">
        <v>427</v>
      </c>
      <c r="U327" s="67" t="s">
        <v>461</v>
      </c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42" customFormat="1" x14ac:dyDescent="0.25">
      <c r="A328" s="6">
        <v>326</v>
      </c>
      <c r="B328" s="7" t="s">
        <v>208</v>
      </c>
      <c r="C328" s="8">
        <v>1997</v>
      </c>
      <c r="D328" s="8">
        <f t="shared" si="14"/>
        <v>24</v>
      </c>
      <c r="E328" s="24" t="s">
        <v>10</v>
      </c>
      <c r="F328" s="24"/>
      <c r="G328" s="10" t="s">
        <v>18</v>
      </c>
      <c r="H328" s="9">
        <v>43563</v>
      </c>
      <c r="I328" s="8" t="s">
        <v>285</v>
      </c>
      <c r="J328" s="10" t="s">
        <v>18</v>
      </c>
      <c r="K328" s="12">
        <v>44308</v>
      </c>
      <c r="L328" s="11" t="s">
        <v>365</v>
      </c>
      <c r="M328" s="9">
        <f>K328+365*2-1</f>
        <v>45037</v>
      </c>
      <c r="N328" s="23" t="str">
        <f t="shared" si="12"/>
        <v>дистанции пешеходные</v>
      </c>
      <c r="O328" s="5"/>
      <c r="P328" s="5"/>
      <c r="Q328" s="47">
        <f>VLOOKUP($B328,[1]Лист1!$B$5:$G$100,5,0)</f>
        <v>114</v>
      </c>
      <c r="R328" s="47">
        <f>VLOOKUP($B328,[1]Лист1!$B$5:$G$100,5,0)</f>
        <v>114</v>
      </c>
      <c r="S328" s="5"/>
      <c r="T328" s="5"/>
      <c r="U328" s="64" t="s">
        <v>438</v>
      </c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42" customFormat="1" x14ac:dyDescent="0.25">
      <c r="A329" s="6">
        <v>327</v>
      </c>
      <c r="B329" s="7" t="s">
        <v>400</v>
      </c>
      <c r="C329" s="8"/>
      <c r="D329" s="8">
        <f t="shared" si="14"/>
        <v>2021</v>
      </c>
      <c r="E329" s="24" t="s">
        <v>315</v>
      </c>
      <c r="F329" s="24"/>
      <c r="G329" s="10" t="s">
        <v>15</v>
      </c>
      <c r="H329" s="12">
        <v>43892</v>
      </c>
      <c r="I329" s="11" t="s">
        <v>381</v>
      </c>
      <c r="J329" s="10" t="s">
        <v>266</v>
      </c>
      <c r="K329" s="9"/>
      <c r="L329" s="11"/>
      <c r="M329" s="9"/>
      <c r="N329" s="23" t="str">
        <f t="shared" si="12"/>
        <v/>
      </c>
      <c r="O329" s="5"/>
      <c r="P329" s="5"/>
      <c r="Q329" s="47" t="e">
        <f>VLOOKUP($B329,[1]Лист1!$B$5:$G$100,5,0)</f>
        <v>#N/A</v>
      </c>
      <c r="R329" s="47" t="e">
        <f>VLOOKUP($B329,[1]Лист1!$B$5:$G$100,5,0)</f>
        <v>#N/A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42" customFormat="1" x14ac:dyDescent="0.25">
      <c r="A330" s="6">
        <v>328</v>
      </c>
      <c r="B330" s="7" t="s">
        <v>209</v>
      </c>
      <c r="C330" s="8">
        <v>1982</v>
      </c>
      <c r="D330" s="8">
        <f t="shared" si="14"/>
        <v>39</v>
      </c>
      <c r="E330" s="24" t="s">
        <v>10</v>
      </c>
      <c r="F330" s="24"/>
      <c r="G330" s="10" t="s">
        <v>8</v>
      </c>
      <c r="H330" s="9">
        <v>41345</v>
      </c>
      <c r="I330" s="8">
        <v>717</v>
      </c>
      <c r="J330" s="10" t="s">
        <v>8</v>
      </c>
      <c r="K330" s="9">
        <v>44242</v>
      </c>
      <c r="L330" s="11" t="s">
        <v>25</v>
      </c>
      <c r="M330" s="9">
        <f>K330+365*2-1</f>
        <v>44971</v>
      </c>
      <c r="N330" s="23" t="str">
        <f t="shared" si="12"/>
        <v>дистанции пешеходные</v>
      </c>
      <c r="O330" s="5"/>
      <c r="P330" s="5"/>
      <c r="Q330" s="47">
        <f>VLOOKUP($B330,[1]Лист1!$B$5:$G$100,5,0)</f>
        <v>168</v>
      </c>
      <c r="R330" s="47">
        <f>VLOOKUP($B330,[1]Лист1!$B$5:$G$100,5,0)</f>
        <v>168</v>
      </c>
      <c r="S330" s="5"/>
      <c r="T330" s="5" t="s">
        <v>433</v>
      </c>
      <c r="U330" s="67" t="s">
        <v>461</v>
      </c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42" customFormat="1" x14ac:dyDescent="0.25">
      <c r="A331" s="6">
        <v>329</v>
      </c>
      <c r="B331" s="24" t="s">
        <v>210</v>
      </c>
      <c r="C331" s="8"/>
      <c r="D331" s="8">
        <f t="shared" si="14"/>
        <v>2021</v>
      </c>
      <c r="E331" s="24" t="s">
        <v>7</v>
      </c>
      <c r="F331" s="24" t="s">
        <v>354</v>
      </c>
      <c r="G331" s="10" t="s">
        <v>73</v>
      </c>
      <c r="H331" s="9">
        <v>43000</v>
      </c>
      <c r="I331" s="11" t="s">
        <v>359</v>
      </c>
      <c r="J331" s="10" t="s">
        <v>73</v>
      </c>
      <c r="K331" s="9">
        <v>43000</v>
      </c>
      <c r="L331" s="11" t="s">
        <v>359</v>
      </c>
      <c r="M331" s="9">
        <f>K331+365*4</f>
        <v>44460</v>
      </c>
      <c r="N331" s="23" t="str">
        <f t="shared" si="12"/>
        <v>дистанции горные</v>
      </c>
      <c r="O331" s="5"/>
      <c r="P331" s="5"/>
      <c r="Q331" s="47" t="e">
        <f>VLOOKUP($B331,[1]Лист1!$B$5:$G$100,5,0)</f>
        <v>#N/A</v>
      </c>
      <c r="R331" s="47" t="e">
        <f>VLOOKUP($B331,[1]Лист1!$B$5:$G$100,5,0)</f>
        <v>#N/A</v>
      </c>
      <c r="S331" s="5"/>
      <c r="T331" t="s">
        <v>463</v>
      </c>
      <c r="U331" t="s">
        <v>464</v>
      </c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42" customFormat="1" x14ac:dyDescent="0.25">
      <c r="A332" s="6">
        <v>330</v>
      </c>
      <c r="B332" s="24" t="s">
        <v>404</v>
      </c>
      <c r="C332" s="8"/>
      <c r="D332" s="8">
        <f t="shared" si="14"/>
        <v>2021</v>
      </c>
      <c r="E332" s="24" t="s">
        <v>315</v>
      </c>
      <c r="F332" s="24"/>
      <c r="G332" s="10" t="s">
        <v>18</v>
      </c>
      <c r="H332" s="12">
        <v>43892</v>
      </c>
      <c r="I332" s="11" t="s">
        <v>381</v>
      </c>
      <c r="J332" s="10" t="s">
        <v>18</v>
      </c>
      <c r="K332" s="12">
        <v>43892</v>
      </c>
      <c r="L332" s="11" t="s">
        <v>381</v>
      </c>
      <c r="M332" s="9">
        <f>K332+365*2-1</f>
        <v>44621</v>
      </c>
      <c r="N332" s="23" t="str">
        <f t="shared" si="12"/>
        <v>маршруты</v>
      </c>
      <c r="O332" s="5"/>
      <c r="P332" s="5"/>
      <c r="Q332" s="47" t="e">
        <f>VLOOKUP($B332,[1]Лист1!$B$5:$G$100,5,0)</f>
        <v>#N/A</v>
      </c>
      <c r="R332" s="47" t="e">
        <f>VLOOKUP($B332,[1]Лист1!$B$5:$G$100,5,0)</f>
        <v>#N/A</v>
      </c>
      <c r="S332" s="5"/>
      <c r="T332" s="5"/>
      <c r="U332" s="64" t="s">
        <v>438</v>
      </c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42" customFormat="1" x14ac:dyDescent="0.25">
      <c r="A333" s="6">
        <v>331</v>
      </c>
      <c r="B333" s="24" t="s">
        <v>246</v>
      </c>
      <c r="C333" s="8"/>
      <c r="D333" s="8">
        <f t="shared" si="14"/>
        <v>2021</v>
      </c>
      <c r="E333" s="24" t="s">
        <v>14</v>
      </c>
      <c r="F333" s="24"/>
      <c r="G333" s="10" t="s">
        <v>15</v>
      </c>
      <c r="H333" s="9">
        <v>43349</v>
      </c>
      <c r="I333" s="11" t="s">
        <v>34</v>
      </c>
      <c r="J333" s="10" t="s">
        <v>266</v>
      </c>
      <c r="K333" s="9"/>
      <c r="L333" s="11"/>
      <c r="M333" s="9"/>
      <c r="N333" s="23" t="str">
        <f t="shared" si="12"/>
        <v/>
      </c>
      <c r="O333" s="5"/>
      <c r="P333" s="5"/>
      <c r="Q333" s="47" t="e">
        <f>VLOOKUP($B333,[1]Лист1!$B$5:$G$100,5,0)</f>
        <v>#N/A</v>
      </c>
      <c r="R333" s="47" t="e">
        <f>VLOOKUP($B333,[1]Лист1!$B$5:$G$100,5,0)</f>
        <v>#N/A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42" customFormat="1" x14ac:dyDescent="0.25">
      <c r="A334" s="6">
        <v>332</v>
      </c>
      <c r="B334" s="24" t="s">
        <v>211</v>
      </c>
      <c r="C334" s="8">
        <v>1954</v>
      </c>
      <c r="D334" s="8">
        <f t="shared" si="14"/>
        <v>67</v>
      </c>
      <c r="E334" s="24" t="s">
        <v>10</v>
      </c>
      <c r="F334" s="24"/>
      <c r="G334" s="10" t="s">
        <v>15</v>
      </c>
      <c r="H334" s="9">
        <v>43178</v>
      </c>
      <c r="I334" s="11">
        <v>49</v>
      </c>
      <c r="J334" s="10" t="s">
        <v>15</v>
      </c>
      <c r="K334" s="9">
        <v>44286</v>
      </c>
      <c r="L334" s="11" t="s">
        <v>415</v>
      </c>
      <c r="M334" s="9">
        <f>K334+365-1</f>
        <v>44650</v>
      </c>
      <c r="N334" s="23" t="str">
        <f t="shared" si="12"/>
        <v>дистанции пешеходные</v>
      </c>
      <c r="O334" s="5"/>
      <c r="P334" s="48"/>
      <c r="Q334" s="47">
        <f>VLOOKUP($B334,[1]Лист1!$B$5:$G$200,4,0)</f>
        <v>29</v>
      </c>
      <c r="R334" s="47">
        <f>VLOOKUP($B334,[1]Лист1!$B$5:$G$100,5,0)</f>
        <v>0</v>
      </c>
      <c r="S334" s="48"/>
      <c r="T334" s="5" t="s">
        <v>443</v>
      </c>
      <c r="U334" s="67" t="s">
        <v>461</v>
      </c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42" customFormat="1" x14ac:dyDescent="0.25">
      <c r="A335" s="6">
        <v>333</v>
      </c>
      <c r="B335" s="24" t="s">
        <v>300</v>
      </c>
      <c r="C335" s="8"/>
      <c r="D335" s="8">
        <f t="shared" si="14"/>
        <v>2021</v>
      </c>
      <c r="E335" s="24" t="s">
        <v>289</v>
      </c>
      <c r="F335" s="24"/>
      <c r="G335" s="10" t="s">
        <v>15</v>
      </c>
      <c r="H335" s="9">
        <v>43577</v>
      </c>
      <c r="I335" s="11" t="s">
        <v>301</v>
      </c>
      <c r="J335" s="10" t="s">
        <v>15</v>
      </c>
      <c r="K335" s="12">
        <v>44308</v>
      </c>
      <c r="L335" s="11" t="s">
        <v>365</v>
      </c>
      <c r="M335" s="9">
        <f>K335+365-1</f>
        <v>44672</v>
      </c>
      <c r="N335" s="23" t="str">
        <f t="shared" si="12"/>
        <v>дистанции на средствах передвижения (кони)</v>
      </c>
      <c r="O335" s="5"/>
      <c r="P335" s="5"/>
      <c r="Q335" s="47" t="e">
        <f>VLOOKUP($B335,[1]Лист1!$B$5:$G$100,5,0)</f>
        <v>#N/A</v>
      </c>
      <c r="R335" s="47" t="e">
        <f>VLOOKUP($B335,[1]Лист1!$B$5:$G$100,5,0)</f>
        <v>#N/A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42" customFormat="1" x14ac:dyDescent="0.25">
      <c r="A336" s="6">
        <v>334</v>
      </c>
      <c r="B336" s="24" t="s">
        <v>244</v>
      </c>
      <c r="C336" s="8"/>
      <c r="D336" s="8">
        <f t="shared" si="14"/>
        <v>2021</v>
      </c>
      <c r="E336" s="24" t="s">
        <v>7</v>
      </c>
      <c r="F336" s="24"/>
      <c r="G336" s="10" t="s">
        <v>15</v>
      </c>
      <c r="H336" s="9">
        <v>43326</v>
      </c>
      <c r="I336" s="11" t="s">
        <v>362</v>
      </c>
      <c r="J336" s="10" t="s">
        <v>15</v>
      </c>
      <c r="K336" s="9">
        <v>44067</v>
      </c>
      <c r="L336" s="11" t="s">
        <v>365</v>
      </c>
      <c r="M336" s="9">
        <f>K336+365-1</f>
        <v>44431</v>
      </c>
      <c r="N336" s="23" t="str">
        <f t="shared" ref="N336:N371" si="15">IF(K336&gt;0,E336,"")</f>
        <v>дистанции горные</v>
      </c>
      <c r="O336" s="5"/>
      <c r="P336" s="5"/>
      <c r="Q336" s="47" t="e">
        <f>VLOOKUP($B336,[1]Лист1!$B$5:$G$100,5,0)</f>
        <v>#N/A</v>
      </c>
      <c r="R336" s="47" t="e">
        <f>VLOOKUP($B336,[1]Лист1!$B$5:$G$100,5,0)</f>
        <v>#N/A</v>
      </c>
      <c r="S336" s="5"/>
      <c r="T336" t="s">
        <v>466</v>
      </c>
      <c r="U336" t="s">
        <v>464</v>
      </c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42" customFormat="1" x14ac:dyDescent="0.25">
      <c r="A337" s="6">
        <v>335</v>
      </c>
      <c r="B337" s="24" t="s">
        <v>212</v>
      </c>
      <c r="C337" s="8"/>
      <c r="D337" s="8">
        <f t="shared" si="14"/>
        <v>2021</v>
      </c>
      <c r="E337" s="24" t="s">
        <v>32</v>
      </c>
      <c r="F337" s="24"/>
      <c r="G337" s="10" t="s">
        <v>15</v>
      </c>
      <c r="H337" s="9">
        <v>43066</v>
      </c>
      <c r="I337" s="11">
        <v>237</v>
      </c>
      <c r="J337" s="10" t="s">
        <v>266</v>
      </c>
      <c r="K337" s="9"/>
      <c r="L337" s="11"/>
      <c r="M337" s="9"/>
      <c r="N337" s="23" t="str">
        <f t="shared" si="15"/>
        <v/>
      </c>
      <c r="O337" s="5"/>
      <c r="P337" s="5"/>
      <c r="Q337" s="47" t="e">
        <f>VLOOKUP($B337,[1]Лист1!$B$5:$G$100,5,0)</f>
        <v>#N/A</v>
      </c>
      <c r="R337" s="47" t="e">
        <f>VLOOKUP($B337,[1]Лист1!$B$5:$G$100,5,0)</f>
        <v>#N/A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42" customFormat="1" x14ac:dyDescent="0.25">
      <c r="A338" s="6">
        <v>336</v>
      </c>
      <c r="B338" s="24" t="s">
        <v>213</v>
      </c>
      <c r="C338" s="8"/>
      <c r="D338" s="8">
        <f t="shared" si="14"/>
        <v>2021</v>
      </c>
      <c r="E338" s="24" t="s">
        <v>14</v>
      </c>
      <c r="F338" s="24"/>
      <c r="G338" s="10" t="s">
        <v>15</v>
      </c>
      <c r="H338" s="12">
        <v>42606</v>
      </c>
      <c r="I338" s="11">
        <v>167</v>
      </c>
      <c r="J338" s="10" t="s">
        <v>266</v>
      </c>
      <c r="K338" s="9"/>
      <c r="L338" s="11"/>
      <c r="M338" s="9"/>
      <c r="N338" s="23" t="str">
        <f t="shared" si="15"/>
        <v/>
      </c>
      <c r="O338" s="5"/>
      <c r="P338" s="5"/>
      <c r="Q338" s="47" t="e">
        <f>VLOOKUP($B338,[1]Лист1!$B$5:$G$100,5,0)</f>
        <v>#N/A</v>
      </c>
      <c r="R338" s="47" t="e">
        <f>VLOOKUP($B338,[1]Лист1!$B$5:$G$100,5,0)</f>
        <v>#N/A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42" customFormat="1" x14ac:dyDescent="0.25">
      <c r="A339" s="6">
        <v>337</v>
      </c>
      <c r="B339" s="24" t="s">
        <v>271</v>
      </c>
      <c r="C339" s="8"/>
      <c r="D339" s="8">
        <f t="shared" si="14"/>
        <v>2021</v>
      </c>
      <c r="E339" s="24" t="s">
        <v>218</v>
      </c>
      <c r="F339" s="24"/>
      <c r="G339" s="10" t="s">
        <v>8</v>
      </c>
      <c r="H339" s="12">
        <v>41019</v>
      </c>
      <c r="I339" s="11">
        <v>1308</v>
      </c>
      <c r="J339" s="10" t="s">
        <v>266</v>
      </c>
      <c r="K339" s="9"/>
      <c r="L339" s="11"/>
      <c r="M339" s="9"/>
      <c r="N339" s="23" t="str">
        <f t="shared" si="15"/>
        <v/>
      </c>
      <c r="O339" s="5"/>
      <c r="P339" s="5"/>
      <c r="Q339" s="47" t="e">
        <f>VLOOKUP($B339,[1]Лист1!$B$5:$G$100,5,0)</f>
        <v>#N/A</v>
      </c>
      <c r="R339" s="47" t="e">
        <f>VLOOKUP($B339,[1]Лист1!$B$5:$G$100,5,0)</f>
        <v>#N/A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42" customFormat="1" x14ac:dyDescent="0.25">
      <c r="A340" s="6">
        <v>338</v>
      </c>
      <c r="B340" s="7" t="s">
        <v>214</v>
      </c>
      <c r="C340" s="8"/>
      <c r="D340" s="8">
        <f t="shared" si="14"/>
        <v>2021</v>
      </c>
      <c r="E340" s="24" t="s">
        <v>7</v>
      </c>
      <c r="F340" s="24"/>
      <c r="G340" s="10" t="s">
        <v>15</v>
      </c>
      <c r="H340" s="12">
        <v>41737</v>
      </c>
      <c r="I340" s="11">
        <v>1150</v>
      </c>
      <c r="J340" s="10" t="s">
        <v>15</v>
      </c>
      <c r="K340" s="9">
        <v>44242</v>
      </c>
      <c r="L340" s="11" t="s">
        <v>378</v>
      </c>
      <c r="M340" s="9">
        <f>K340+365-1</f>
        <v>44606</v>
      </c>
      <c r="N340" s="23" t="str">
        <f t="shared" si="15"/>
        <v>дистанции горные</v>
      </c>
      <c r="O340" s="5"/>
      <c r="P340" s="5"/>
      <c r="Q340" s="47" t="e">
        <f>VLOOKUP($B340,[1]Лист1!$B$5:$G$100,5,0)</f>
        <v>#N/A</v>
      </c>
      <c r="R340" s="47" t="e">
        <f>VLOOKUP($B340,[1]Лист1!$B$5:$G$100,5,0)</f>
        <v>#N/A</v>
      </c>
      <c r="S340" s="5"/>
      <c r="T340" t="s">
        <v>463</v>
      </c>
      <c r="U340" t="s">
        <v>468</v>
      </c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42" customFormat="1" x14ac:dyDescent="0.25">
      <c r="A341" s="6">
        <v>339</v>
      </c>
      <c r="B341" s="7" t="s">
        <v>215</v>
      </c>
      <c r="C341" s="8">
        <v>1998</v>
      </c>
      <c r="D341" s="8">
        <f t="shared" si="14"/>
        <v>23</v>
      </c>
      <c r="E341" s="24" t="s">
        <v>10</v>
      </c>
      <c r="F341" s="24"/>
      <c r="G341" s="10" t="s">
        <v>18</v>
      </c>
      <c r="H341" s="9">
        <v>43178</v>
      </c>
      <c r="I341" s="11">
        <v>49</v>
      </c>
      <c r="J341" s="10" t="s">
        <v>18</v>
      </c>
      <c r="K341" s="9">
        <v>43921</v>
      </c>
      <c r="L341" s="11" t="s">
        <v>414</v>
      </c>
      <c r="M341" s="9">
        <f>K341+365*2-1</f>
        <v>44650</v>
      </c>
      <c r="N341" s="23" t="str">
        <f t="shared" si="15"/>
        <v>дистанции пешеходные</v>
      </c>
      <c r="O341" s="5"/>
      <c r="P341" s="5"/>
      <c r="Q341" s="47">
        <f>VLOOKUP($B341,[1]Лист1!$B$5:$G$200,4,0)</f>
        <v>129</v>
      </c>
      <c r="R341" s="47">
        <f>VLOOKUP($B341,[1]Лист1!$B$5:$G$100,5,0)</f>
        <v>122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42" customFormat="1" x14ac:dyDescent="0.25">
      <c r="A342" s="6">
        <v>340</v>
      </c>
      <c r="B342" s="7" t="s">
        <v>216</v>
      </c>
      <c r="C342" s="8">
        <v>1974</v>
      </c>
      <c r="D342" s="8">
        <f t="shared" si="14"/>
        <v>47</v>
      </c>
      <c r="E342" s="24" t="s">
        <v>10</v>
      </c>
      <c r="F342" s="24"/>
      <c r="G342" s="10" t="s">
        <v>8</v>
      </c>
      <c r="H342" s="9">
        <v>41697</v>
      </c>
      <c r="I342" s="8">
        <v>597</v>
      </c>
      <c r="J342" s="10" t="s">
        <v>8</v>
      </c>
      <c r="K342" s="9">
        <v>44242</v>
      </c>
      <c r="L342" s="11" t="s">
        <v>25</v>
      </c>
      <c r="M342" s="9">
        <f>K342+365*2-1</f>
        <v>44971</v>
      </c>
      <c r="N342" s="23" t="str">
        <f t="shared" si="15"/>
        <v>дистанции пешеходные</v>
      </c>
      <c r="O342" s="5"/>
      <c r="P342" s="5"/>
      <c r="Q342" s="47">
        <f>VLOOKUP($B342,[1]Лист1!$B$5:$G$100,5,0)</f>
        <v>150</v>
      </c>
      <c r="R342" s="47">
        <f>VLOOKUP($B342,[1]Лист1!$B$5:$G$100,5,0)</f>
        <v>150</v>
      </c>
      <c r="S342" s="5"/>
      <c r="T342" s="23" t="s">
        <v>428</v>
      </c>
      <c r="U342" s="64" t="s">
        <v>438</v>
      </c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s="5" customFormat="1" x14ac:dyDescent="0.25">
      <c r="A343" s="6">
        <v>341</v>
      </c>
      <c r="B343" s="13" t="s">
        <v>217</v>
      </c>
      <c r="C343" s="8"/>
      <c r="D343" s="8">
        <f t="shared" si="14"/>
        <v>2021</v>
      </c>
      <c r="E343" s="24" t="s">
        <v>218</v>
      </c>
      <c r="F343" s="24" t="s">
        <v>356</v>
      </c>
      <c r="G343" s="10" t="s">
        <v>73</v>
      </c>
      <c r="H343" s="21">
        <v>41704</v>
      </c>
      <c r="I343" s="11" t="s">
        <v>264</v>
      </c>
      <c r="J343" s="10" t="s">
        <v>266</v>
      </c>
      <c r="K343" s="9"/>
      <c r="L343" s="11"/>
      <c r="M343" s="9"/>
      <c r="N343" s="23" t="str">
        <f t="shared" si="15"/>
        <v/>
      </c>
      <c r="Q343" s="47" t="e">
        <f>VLOOKUP($B343,[1]Лист1!$B$5:$G$100,5,0)</f>
        <v>#N/A</v>
      </c>
      <c r="R343" s="47" t="e">
        <f>VLOOKUP($B343,[1]Лист1!$B$5:$G$100,5,0)</f>
        <v>#N/A</v>
      </c>
    </row>
    <row r="344" spans="1:256" s="42" customFormat="1" x14ac:dyDescent="0.25">
      <c r="A344" s="6">
        <v>342</v>
      </c>
      <c r="B344" s="24" t="s">
        <v>219</v>
      </c>
      <c r="C344" s="8"/>
      <c r="D344" s="8">
        <f t="shared" si="14"/>
        <v>2021</v>
      </c>
      <c r="E344" s="24" t="s">
        <v>10</v>
      </c>
      <c r="F344" s="24"/>
      <c r="G344" s="10" t="s">
        <v>15</v>
      </c>
      <c r="H344" s="9">
        <v>42865</v>
      </c>
      <c r="I344" s="8">
        <v>59</v>
      </c>
      <c r="J344" s="10" t="s">
        <v>15</v>
      </c>
      <c r="K344" s="9">
        <v>44345</v>
      </c>
      <c r="L344" s="11" t="s">
        <v>475</v>
      </c>
      <c r="M344" s="9">
        <f>K344+365-1</f>
        <v>44709</v>
      </c>
      <c r="N344" s="23" t="str">
        <f t="shared" si="15"/>
        <v>дистанции пешеходные</v>
      </c>
      <c r="O344" s="5"/>
      <c r="P344" s="5"/>
      <c r="Q344" s="47">
        <f>VLOOKUP($B344,[1]Лист1!$B$5:$G$100,5,0)</f>
        <v>0</v>
      </c>
      <c r="R344" s="47">
        <f>VLOOKUP($B344,[1]Лист1!$B$5:$G$100,5,0)</f>
        <v>0</v>
      </c>
      <c r="S344" s="5"/>
      <c r="T344" s="5"/>
      <c r="U344" s="67" t="s">
        <v>461</v>
      </c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42" customFormat="1" x14ac:dyDescent="0.25">
      <c r="A345" s="6">
        <v>343</v>
      </c>
      <c r="B345" s="7" t="s">
        <v>220</v>
      </c>
      <c r="C345" s="8">
        <v>1987</v>
      </c>
      <c r="D345" s="8">
        <f t="shared" si="14"/>
        <v>34</v>
      </c>
      <c r="E345" s="24" t="s">
        <v>7</v>
      </c>
      <c r="F345" s="24"/>
      <c r="G345" s="10" t="s">
        <v>8</v>
      </c>
      <c r="H345" s="9">
        <v>42916</v>
      </c>
      <c r="I345" s="11">
        <v>114</v>
      </c>
      <c r="J345" s="10" t="s">
        <v>8</v>
      </c>
      <c r="K345" s="9">
        <v>43646</v>
      </c>
      <c r="L345" s="11" t="s">
        <v>30</v>
      </c>
      <c r="M345" s="9">
        <f>K345+365*2</f>
        <v>44376</v>
      </c>
      <c r="N345" s="23" t="str">
        <f t="shared" si="15"/>
        <v>дистанции горные</v>
      </c>
      <c r="O345" s="5"/>
      <c r="P345" s="5"/>
      <c r="Q345" s="47">
        <f>VLOOKUP($B345,[1]Лист1!$B$5:$G$100,5,0)</f>
        <v>0</v>
      </c>
      <c r="R345" s="47">
        <f>VLOOKUP($B345,[1]Лист1!$B$5:$G$100,5,0)</f>
        <v>0</v>
      </c>
      <c r="S345" s="5"/>
      <c r="T345" t="s">
        <v>463</v>
      </c>
      <c r="U345" t="s">
        <v>464</v>
      </c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42" customFormat="1" x14ac:dyDescent="0.25">
      <c r="A346" s="6">
        <v>344</v>
      </c>
      <c r="B346" s="7" t="s">
        <v>221</v>
      </c>
      <c r="C346" s="8"/>
      <c r="D346" s="8">
        <f t="shared" si="14"/>
        <v>2021</v>
      </c>
      <c r="E346" s="24" t="s">
        <v>7</v>
      </c>
      <c r="F346" s="24"/>
      <c r="G346" s="10" t="s">
        <v>15</v>
      </c>
      <c r="H346" s="9">
        <v>43202</v>
      </c>
      <c r="I346" s="11">
        <v>73</v>
      </c>
      <c r="J346" s="10" t="s">
        <v>15</v>
      </c>
      <c r="K346" s="9">
        <v>44308</v>
      </c>
      <c r="L346" s="11" t="s">
        <v>365</v>
      </c>
      <c r="M346" s="9">
        <f>K346+365-1</f>
        <v>44672</v>
      </c>
      <c r="N346" s="23" t="str">
        <f t="shared" si="15"/>
        <v>дистанции горные</v>
      </c>
      <c r="O346" s="5"/>
      <c r="P346" s="5"/>
      <c r="Q346" s="47" t="e">
        <f>VLOOKUP($B346,[1]Лист1!$B$5:$G$100,5,0)</f>
        <v>#N/A</v>
      </c>
      <c r="R346" s="47" t="e">
        <f>VLOOKUP($B346,[1]Лист1!$B$5:$G$100,5,0)</f>
        <v>#N/A</v>
      </c>
      <c r="S346" s="5"/>
      <c r="T346" t="s">
        <v>466</v>
      </c>
      <c r="U346" t="s">
        <v>464</v>
      </c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s="42" customFormat="1" x14ac:dyDescent="0.25">
      <c r="A347" s="6">
        <v>345</v>
      </c>
      <c r="B347" s="7" t="s">
        <v>222</v>
      </c>
      <c r="C347" s="8"/>
      <c r="D347" s="8">
        <f t="shared" si="14"/>
        <v>2021</v>
      </c>
      <c r="E347" s="24" t="s">
        <v>7</v>
      </c>
      <c r="F347" s="24"/>
      <c r="G347" s="10" t="s">
        <v>15</v>
      </c>
      <c r="H347" s="12">
        <v>41737</v>
      </c>
      <c r="I347" s="11">
        <v>1150</v>
      </c>
      <c r="J347" s="10" t="s">
        <v>15</v>
      </c>
      <c r="K347" s="9">
        <v>44242</v>
      </c>
      <c r="L347" s="11" t="s">
        <v>378</v>
      </c>
      <c r="M347" s="9">
        <f>K347+365-1</f>
        <v>44606</v>
      </c>
      <c r="N347" s="23" t="str">
        <f t="shared" si="15"/>
        <v>дистанции горные</v>
      </c>
      <c r="O347" s="5"/>
      <c r="P347" s="5"/>
      <c r="Q347" s="47" t="e">
        <f>VLOOKUP($B347,[1]Лист1!$B$5:$G$100,5,0)</f>
        <v>#N/A</v>
      </c>
      <c r="R347" s="47" t="e">
        <f>VLOOKUP($B347,[1]Лист1!$B$5:$G$100,5,0)</f>
        <v>#N/A</v>
      </c>
      <c r="S347" s="5"/>
      <c r="T347" t="s">
        <v>463</v>
      </c>
      <c r="U347" t="s">
        <v>467</v>
      </c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s="42" customFormat="1" x14ac:dyDescent="0.25">
      <c r="A348" s="6">
        <v>346</v>
      </c>
      <c r="B348" s="7" t="s">
        <v>223</v>
      </c>
      <c r="C348" s="8">
        <v>1990</v>
      </c>
      <c r="D348" s="8">
        <f t="shared" si="14"/>
        <v>31</v>
      </c>
      <c r="E348" s="24" t="s">
        <v>10</v>
      </c>
      <c r="F348" s="24"/>
      <c r="G348" s="10" t="s">
        <v>8</v>
      </c>
      <c r="H348" s="9">
        <v>42606</v>
      </c>
      <c r="I348" s="10">
        <v>167</v>
      </c>
      <c r="J348" s="10" t="s">
        <v>8</v>
      </c>
      <c r="K348" s="9">
        <v>44067</v>
      </c>
      <c r="L348" s="11" t="s">
        <v>365</v>
      </c>
      <c r="M348" s="9">
        <f>K348+365*2-1</f>
        <v>44796</v>
      </c>
      <c r="N348" s="23" t="str">
        <f t="shared" si="15"/>
        <v>дистанции пешеходные</v>
      </c>
      <c r="O348" s="5"/>
      <c r="P348" s="5"/>
      <c r="Q348" s="47">
        <f>VLOOKUP($B348,[1]Лист1!$B$5:$G$100,5,0)</f>
        <v>230</v>
      </c>
      <c r="R348" s="47">
        <f>VLOOKUP($B348,[1]Лист1!$B$5:$G$100,5,0)</f>
        <v>230</v>
      </c>
      <c r="S348" s="5"/>
      <c r="T348" s="5"/>
      <c r="U348" s="67" t="s">
        <v>461</v>
      </c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s="42" customFormat="1" x14ac:dyDescent="0.25">
      <c r="A349" s="6">
        <v>347</v>
      </c>
      <c r="B349" s="43" t="s">
        <v>345</v>
      </c>
      <c r="C349" s="8"/>
      <c r="D349" s="8">
        <f t="shared" si="14"/>
        <v>2021</v>
      </c>
      <c r="E349" s="24" t="s">
        <v>7</v>
      </c>
      <c r="F349" s="24"/>
      <c r="G349" s="10" t="s">
        <v>15</v>
      </c>
      <c r="H349" s="9">
        <v>43577</v>
      </c>
      <c r="I349" s="11" t="s">
        <v>301</v>
      </c>
      <c r="J349" s="10" t="s">
        <v>15</v>
      </c>
      <c r="K349" s="9">
        <v>44308</v>
      </c>
      <c r="L349" s="11" t="s">
        <v>365</v>
      </c>
      <c r="M349" s="9">
        <f>K349+365-1</f>
        <v>44672</v>
      </c>
      <c r="N349" s="23" t="str">
        <f t="shared" si="15"/>
        <v>дистанции горные</v>
      </c>
      <c r="O349" s="5"/>
      <c r="P349" s="5"/>
      <c r="Q349" s="47" t="e">
        <f>VLOOKUP($B349,[1]Лист1!$B$5:$G$100,5,0)</f>
        <v>#N/A</v>
      </c>
      <c r="R349" s="47" t="e">
        <f>VLOOKUP($B349,[1]Лист1!$B$5:$G$100,5,0)</f>
        <v>#N/A</v>
      </c>
      <c r="S349" s="5"/>
      <c r="T349" t="s">
        <v>463</v>
      </c>
      <c r="U349" t="s">
        <v>467</v>
      </c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s="42" customFormat="1" x14ac:dyDescent="0.25">
      <c r="A350" s="6">
        <v>348</v>
      </c>
      <c r="B350" s="7" t="s">
        <v>224</v>
      </c>
      <c r="C350" s="8">
        <v>1996</v>
      </c>
      <c r="D350" s="8">
        <f t="shared" si="14"/>
        <v>25</v>
      </c>
      <c r="E350" s="24" t="s">
        <v>7</v>
      </c>
      <c r="F350" s="24"/>
      <c r="G350" s="10" t="s">
        <v>15</v>
      </c>
      <c r="H350" s="9">
        <v>42097</v>
      </c>
      <c r="I350" s="8">
        <v>1174</v>
      </c>
      <c r="J350" s="10" t="s">
        <v>15</v>
      </c>
      <c r="K350" s="9">
        <v>44242</v>
      </c>
      <c r="L350" s="11" t="s">
        <v>378</v>
      </c>
      <c r="M350" s="9">
        <f>K350+365-1</f>
        <v>44606</v>
      </c>
      <c r="N350" s="23" t="str">
        <f t="shared" si="15"/>
        <v>дистанции горные</v>
      </c>
      <c r="O350" s="5"/>
      <c r="P350" s="5"/>
      <c r="Q350" s="47" t="e">
        <f>VLOOKUP($B350,[1]Лист1!$B$5:$G$100,5,0)</f>
        <v>#N/A</v>
      </c>
      <c r="R350" s="47" t="e">
        <f>VLOOKUP($B350,[1]Лист1!$B$5:$G$100,5,0)</f>
        <v>#N/A</v>
      </c>
      <c r="S350" s="5"/>
      <c r="T350" s="5"/>
      <c r="U350" s="67" t="s">
        <v>461</v>
      </c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s="42" customFormat="1" x14ac:dyDescent="0.25">
      <c r="A351" s="6">
        <v>349</v>
      </c>
      <c r="B351" s="24" t="s">
        <v>245</v>
      </c>
      <c r="C351" s="8"/>
      <c r="D351" s="8">
        <f t="shared" si="14"/>
        <v>2021</v>
      </c>
      <c r="E351" s="24" t="s">
        <v>7</v>
      </c>
      <c r="F351" s="24"/>
      <c r="G351" s="10" t="s">
        <v>15</v>
      </c>
      <c r="H351" s="9">
        <v>43326</v>
      </c>
      <c r="I351" s="11" t="s">
        <v>362</v>
      </c>
      <c r="J351" s="10" t="s">
        <v>15</v>
      </c>
      <c r="K351" s="9">
        <v>44067</v>
      </c>
      <c r="L351" s="11" t="s">
        <v>365</v>
      </c>
      <c r="M351" s="9">
        <f>K351+365-1</f>
        <v>44431</v>
      </c>
      <c r="N351" s="23" t="str">
        <f t="shared" si="15"/>
        <v>дистанции горные</v>
      </c>
      <c r="O351" s="5"/>
      <c r="P351" s="5"/>
      <c r="Q351" s="47" t="e">
        <f>VLOOKUP($B351,[1]Лист1!$B$5:$G$100,5,0)</f>
        <v>#N/A</v>
      </c>
      <c r="R351" s="47" t="e">
        <f>VLOOKUP($B351,[1]Лист1!$B$5:$G$100,5,0)</f>
        <v>#N/A</v>
      </c>
      <c r="S351" s="5"/>
      <c r="T351" t="s">
        <v>466</v>
      </c>
      <c r="U351" t="s">
        <v>464</v>
      </c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s="42" customFormat="1" x14ac:dyDescent="0.25">
      <c r="A352" s="6">
        <v>350</v>
      </c>
      <c r="B352" s="24" t="s">
        <v>225</v>
      </c>
      <c r="C352" s="8"/>
      <c r="D352" s="8">
        <f t="shared" si="14"/>
        <v>2021</v>
      </c>
      <c r="E352" s="24" t="s">
        <v>32</v>
      </c>
      <c r="F352" s="24"/>
      <c r="G352" s="10" t="s">
        <v>15</v>
      </c>
      <c r="H352" s="9">
        <v>43066</v>
      </c>
      <c r="I352" s="11">
        <v>237</v>
      </c>
      <c r="J352" s="10" t="s">
        <v>266</v>
      </c>
      <c r="K352" s="9"/>
      <c r="L352" s="11"/>
      <c r="M352" s="9"/>
      <c r="N352" s="23" t="str">
        <f t="shared" si="15"/>
        <v/>
      </c>
      <c r="O352" s="5"/>
      <c r="P352" s="5"/>
      <c r="Q352" s="47" t="e">
        <f>VLOOKUP($B352,[1]Лист1!$B$5:$G$100,5,0)</f>
        <v>#N/A</v>
      </c>
      <c r="R352" s="47" t="e">
        <f>VLOOKUP($B352,[1]Лист1!$B$5:$G$100,5,0)</f>
        <v>#N/A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s="42" customFormat="1" x14ac:dyDescent="0.25">
      <c r="A353" s="6">
        <v>351</v>
      </c>
      <c r="B353" s="7" t="s">
        <v>226</v>
      </c>
      <c r="C353" s="8"/>
      <c r="D353" s="8">
        <f t="shared" si="14"/>
        <v>2021</v>
      </c>
      <c r="E353" s="24" t="s">
        <v>7</v>
      </c>
      <c r="F353" s="24"/>
      <c r="G353" s="10" t="s">
        <v>8</v>
      </c>
      <c r="H353" s="12">
        <v>41043</v>
      </c>
      <c r="I353" s="11">
        <v>1500</v>
      </c>
      <c r="J353" s="10" t="s">
        <v>8</v>
      </c>
      <c r="K353" s="9">
        <v>44242</v>
      </c>
      <c r="L353" s="11" t="s">
        <v>25</v>
      </c>
      <c r="M353" s="9">
        <f>K353+365*2-1</f>
        <v>44971</v>
      </c>
      <c r="N353" s="23" t="str">
        <f t="shared" si="15"/>
        <v>дистанции горные</v>
      </c>
      <c r="O353" s="5"/>
      <c r="P353" s="5"/>
      <c r="Q353" s="47" t="e">
        <f>VLOOKUP($B353,[1]Лист1!$B$5:$G$100,5,0)</f>
        <v>#N/A</v>
      </c>
      <c r="R353" s="47" t="e">
        <f>VLOOKUP($B353,[1]Лист1!$B$5:$G$100,5,0)</f>
        <v>#N/A</v>
      </c>
      <c r="S353" s="5"/>
      <c r="T353" t="s">
        <v>466</v>
      </c>
      <c r="U353" t="s">
        <v>464</v>
      </c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s="42" customFormat="1" x14ac:dyDescent="0.25">
      <c r="A354" s="6">
        <v>352</v>
      </c>
      <c r="B354" s="24" t="s">
        <v>313</v>
      </c>
      <c r="C354" s="8"/>
      <c r="D354" s="8">
        <f t="shared" si="14"/>
        <v>2021</v>
      </c>
      <c r="E354" s="24" t="s">
        <v>7</v>
      </c>
      <c r="F354" s="24"/>
      <c r="G354" s="10" t="s">
        <v>15</v>
      </c>
      <c r="H354" s="9">
        <v>43577</v>
      </c>
      <c r="I354" s="11" t="s">
        <v>301</v>
      </c>
      <c r="J354" s="10" t="s">
        <v>15</v>
      </c>
      <c r="K354" s="9">
        <v>44308</v>
      </c>
      <c r="L354" s="11" t="s">
        <v>365</v>
      </c>
      <c r="M354" s="9">
        <f>K354+365-1</f>
        <v>44672</v>
      </c>
      <c r="N354" s="23" t="str">
        <f t="shared" si="15"/>
        <v>дистанции горные</v>
      </c>
      <c r="O354" s="5"/>
      <c r="P354" s="5"/>
      <c r="Q354" s="47" t="e">
        <f>VLOOKUP($B354,[1]Лист1!$B$5:$G$100,5,0)</f>
        <v>#N/A</v>
      </c>
      <c r="R354" s="47" t="e">
        <f>VLOOKUP($B354,[1]Лист1!$B$5:$G$100,5,0)</f>
        <v>#N/A</v>
      </c>
      <c r="S354" s="5"/>
      <c r="T354" t="s">
        <v>466</v>
      </c>
      <c r="U354" t="s">
        <v>469</v>
      </c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s="42" customFormat="1" x14ac:dyDescent="0.25">
      <c r="A355" s="6">
        <v>353</v>
      </c>
      <c r="B355" s="7" t="s">
        <v>227</v>
      </c>
      <c r="C355" s="8">
        <v>0</v>
      </c>
      <c r="D355" s="8">
        <f t="shared" si="14"/>
        <v>2021</v>
      </c>
      <c r="E355" s="24" t="s">
        <v>14</v>
      </c>
      <c r="F355" s="24"/>
      <c r="G355" s="10" t="s">
        <v>15</v>
      </c>
      <c r="H355" s="9">
        <v>43066</v>
      </c>
      <c r="I355" s="11">
        <v>237</v>
      </c>
      <c r="J355" s="10" t="s">
        <v>266</v>
      </c>
      <c r="K355" s="9"/>
      <c r="L355" s="11"/>
      <c r="M355" s="9"/>
      <c r="N355" s="23" t="str">
        <f t="shared" si="15"/>
        <v/>
      </c>
      <c r="O355" s="5"/>
      <c r="P355" s="5"/>
      <c r="Q355" s="47" t="e">
        <f>VLOOKUP($B355,[1]Лист1!$B$5:$G$100,5,0)</f>
        <v>#N/A</v>
      </c>
      <c r="R355" s="47" t="e">
        <f>VLOOKUP($B355,[1]Лист1!$B$5:$G$100,5,0)</f>
        <v>#N/A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s="42" customFormat="1" x14ac:dyDescent="0.25">
      <c r="A356" s="6">
        <v>354</v>
      </c>
      <c r="B356" s="7" t="s">
        <v>228</v>
      </c>
      <c r="C356" s="8"/>
      <c r="D356" s="8">
        <f t="shared" si="14"/>
        <v>2021</v>
      </c>
      <c r="E356" s="24" t="s">
        <v>7</v>
      </c>
      <c r="F356" s="24"/>
      <c r="G356" s="10" t="s">
        <v>8</v>
      </c>
      <c r="H356" s="9">
        <v>43090</v>
      </c>
      <c r="I356" s="11">
        <v>259</v>
      </c>
      <c r="J356" s="10" t="s">
        <v>8</v>
      </c>
      <c r="K356" s="9">
        <v>43827</v>
      </c>
      <c r="L356" s="11" t="s">
        <v>368</v>
      </c>
      <c r="M356" s="9">
        <f>K356+365*2</f>
        <v>44557</v>
      </c>
      <c r="N356" s="23" t="str">
        <f t="shared" si="15"/>
        <v>дистанции горные</v>
      </c>
      <c r="O356" s="5"/>
      <c r="P356" s="5"/>
      <c r="Q356" s="47" t="e">
        <f>VLOOKUP($B356,[1]Лист1!$B$5:$G$100,5,0)</f>
        <v>#N/A</v>
      </c>
      <c r="R356" s="47" t="e">
        <f>VLOOKUP($B356,[1]Лист1!$B$5:$G$100,5,0)</f>
        <v>#N/A</v>
      </c>
      <c r="S356" s="5"/>
      <c r="T356" t="s">
        <v>466</v>
      </c>
      <c r="U356" t="s">
        <v>464</v>
      </c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s="42" customFormat="1" x14ac:dyDescent="0.25">
      <c r="A357" s="6">
        <v>355</v>
      </c>
      <c r="B357" s="13" t="s">
        <v>229</v>
      </c>
      <c r="C357" s="8">
        <v>1972</v>
      </c>
      <c r="D357" s="8">
        <f t="shared" si="14"/>
        <v>49</v>
      </c>
      <c r="E357" s="24" t="s">
        <v>10</v>
      </c>
      <c r="F357" s="24" t="s">
        <v>356</v>
      </c>
      <c r="G357" s="10" t="s">
        <v>73</v>
      </c>
      <c r="H357" s="9">
        <v>41843</v>
      </c>
      <c r="I357" s="11" t="s">
        <v>263</v>
      </c>
      <c r="J357" s="10" t="s">
        <v>73</v>
      </c>
      <c r="K357" s="9">
        <v>43451</v>
      </c>
      <c r="L357" s="11" t="s">
        <v>267</v>
      </c>
      <c r="M357" s="9">
        <f>K357+365*4</f>
        <v>44911</v>
      </c>
      <c r="N357" s="23" t="str">
        <f t="shared" si="15"/>
        <v>дистанции пешеходные</v>
      </c>
      <c r="O357" s="5"/>
      <c r="P357" s="5"/>
      <c r="Q357" s="47">
        <f>VLOOKUP($B357,[1]Лист1!$B$5:$G$100,5,0)</f>
        <v>70</v>
      </c>
      <c r="R357" s="47">
        <f>VLOOKUP($B357,[1]Лист1!$B$5:$G$100,5,0)</f>
        <v>70</v>
      </c>
      <c r="S357" s="5"/>
      <c r="T357" s="5"/>
      <c r="U357" s="67" t="s">
        <v>461</v>
      </c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s="42" customFormat="1" x14ac:dyDescent="0.25">
      <c r="A358" s="6">
        <v>356</v>
      </c>
      <c r="B358" s="7" t="s">
        <v>230</v>
      </c>
      <c r="C358" s="8">
        <v>2003</v>
      </c>
      <c r="D358" s="8">
        <f t="shared" si="14"/>
        <v>18</v>
      </c>
      <c r="E358" s="24" t="s">
        <v>10</v>
      </c>
      <c r="F358" s="24"/>
      <c r="G358" s="10" t="s">
        <v>11</v>
      </c>
      <c r="H358" s="9">
        <v>43146</v>
      </c>
      <c r="I358" s="10" t="s">
        <v>25</v>
      </c>
      <c r="J358" s="10" t="s">
        <v>266</v>
      </c>
      <c r="K358" s="9"/>
      <c r="L358" s="11"/>
      <c r="M358" s="9"/>
      <c r="N358" s="23" t="str">
        <f t="shared" si="15"/>
        <v/>
      </c>
      <c r="O358" s="5"/>
      <c r="P358" s="5"/>
      <c r="Q358" s="47">
        <f>VLOOKUP($B358,[1]Лист1!$B$5:$G$100,5,0)</f>
        <v>0</v>
      </c>
      <c r="R358" s="47">
        <f>VLOOKUP($B358,[1]Лист1!$B$5:$G$100,5,0)</f>
        <v>0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s="42" customFormat="1" x14ac:dyDescent="0.25">
      <c r="A359" s="6">
        <v>357</v>
      </c>
      <c r="B359" s="24" t="s">
        <v>231</v>
      </c>
      <c r="C359" s="8"/>
      <c r="D359" s="8">
        <f t="shared" si="14"/>
        <v>2021</v>
      </c>
      <c r="E359" s="24" t="s">
        <v>14</v>
      </c>
      <c r="F359" s="24"/>
      <c r="G359" s="10" t="s">
        <v>15</v>
      </c>
      <c r="H359" s="9">
        <v>42884</v>
      </c>
      <c r="I359" s="11">
        <v>75</v>
      </c>
      <c r="J359" s="10" t="s">
        <v>266</v>
      </c>
      <c r="K359" s="9"/>
      <c r="L359" s="11"/>
      <c r="M359" s="9"/>
      <c r="N359" s="23" t="str">
        <f t="shared" si="15"/>
        <v/>
      </c>
      <c r="O359" s="5"/>
      <c r="P359" s="5"/>
      <c r="Q359" s="47" t="e">
        <f>VLOOKUP($B359,[1]Лист1!$B$5:$G$100,5,0)</f>
        <v>#N/A</v>
      </c>
      <c r="R359" s="47" t="e">
        <f>VLOOKUP($B359,[1]Лист1!$B$5:$G$100,5,0)</f>
        <v>#N/A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s="42" customFormat="1" x14ac:dyDescent="0.25">
      <c r="A360" s="6">
        <v>358</v>
      </c>
      <c r="B360" s="7" t="s">
        <v>232</v>
      </c>
      <c r="C360" s="8"/>
      <c r="D360" s="8">
        <f t="shared" si="14"/>
        <v>2021</v>
      </c>
      <c r="E360" s="24" t="s">
        <v>7</v>
      </c>
      <c r="F360" s="24"/>
      <c r="G360" s="10" t="s">
        <v>15</v>
      </c>
      <c r="H360" s="12">
        <v>41737</v>
      </c>
      <c r="I360" s="11">
        <v>1150</v>
      </c>
      <c r="J360" s="10" t="s">
        <v>15</v>
      </c>
      <c r="K360" s="9">
        <v>44242</v>
      </c>
      <c r="L360" s="11" t="s">
        <v>378</v>
      </c>
      <c r="M360" s="9">
        <f>K360+365-1</f>
        <v>44606</v>
      </c>
      <c r="N360" s="23" t="str">
        <f t="shared" si="15"/>
        <v>дистанции горные</v>
      </c>
      <c r="O360" s="5"/>
      <c r="P360" s="5"/>
      <c r="Q360" s="47" t="e">
        <f>VLOOKUP($B360,[1]Лист1!$B$5:$G$100,5,0)</f>
        <v>#N/A</v>
      </c>
      <c r="R360" s="47" t="e">
        <f>VLOOKUP($B360,[1]Лист1!$B$5:$G$100,5,0)</f>
        <v>#N/A</v>
      </c>
      <c r="S360" s="5"/>
      <c r="T360" t="s">
        <v>466</v>
      </c>
      <c r="U360" t="s">
        <v>464</v>
      </c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s="42" customFormat="1" x14ac:dyDescent="0.25">
      <c r="A361" s="6">
        <v>359</v>
      </c>
      <c r="B361" s="7" t="s">
        <v>460</v>
      </c>
      <c r="C361" s="8"/>
      <c r="D361" s="8">
        <f t="shared" si="14"/>
        <v>2021</v>
      </c>
      <c r="E361" s="24" t="s">
        <v>315</v>
      </c>
      <c r="F361" s="24"/>
      <c r="G361" s="10" t="s">
        <v>15</v>
      </c>
      <c r="H361" s="9">
        <v>44251</v>
      </c>
      <c r="I361" s="11" t="s">
        <v>446</v>
      </c>
      <c r="J361" s="10" t="s">
        <v>15</v>
      </c>
      <c r="K361" s="9">
        <v>44251</v>
      </c>
      <c r="L361" s="11" t="s">
        <v>446</v>
      </c>
      <c r="M361" s="9">
        <f>K361+365-1</f>
        <v>44615</v>
      </c>
      <c r="N361" s="23" t="str">
        <f t="shared" si="15"/>
        <v>маршруты</v>
      </c>
      <c r="O361" s="5"/>
      <c r="P361" s="5"/>
      <c r="Q361" s="47"/>
      <c r="R361" s="47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s="42" customFormat="1" x14ac:dyDescent="0.25">
      <c r="A362" s="6">
        <v>360</v>
      </c>
      <c r="B362" s="7" t="s">
        <v>401</v>
      </c>
      <c r="C362" s="8"/>
      <c r="D362" s="8">
        <f t="shared" si="14"/>
        <v>2021</v>
      </c>
      <c r="E362" s="24" t="s">
        <v>32</v>
      </c>
      <c r="F362" s="24"/>
      <c r="G362" s="10" t="s">
        <v>15</v>
      </c>
      <c r="H362" s="12">
        <v>43892</v>
      </c>
      <c r="I362" s="11" t="s">
        <v>381</v>
      </c>
      <c r="J362" s="59" t="s">
        <v>15</v>
      </c>
      <c r="K362" s="58">
        <v>44286</v>
      </c>
      <c r="L362" s="68" t="s">
        <v>415</v>
      </c>
      <c r="M362" s="9">
        <f>K362+365-1</f>
        <v>44650</v>
      </c>
      <c r="N362" s="23" t="str">
        <f t="shared" si="15"/>
        <v>дистанции водные</v>
      </c>
      <c r="O362" s="5"/>
      <c r="P362" s="5"/>
      <c r="Q362" s="47" t="e">
        <f>VLOOKUP($B362,[1]Лист1!$B$5:$G$100,5,0)</f>
        <v>#N/A</v>
      </c>
      <c r="R362" s="47" t="e">
        <f>VLOOKUP($B362,[1]Лист1!$B$5:$G$100,5,0)</f>
        <v>#N/A</v>
      </c>
      <c r="S362" s="5"/>
      <c r="T362" s="5"/>
      <c r="U362" s="64" t="s">
        <v>438</v>
      </c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s="42" customFormat="1" x14ac:dyDescent="0.25">
      <c r="A363" s="6">
        <v>361</v>
      </c>
      <c r="B363" s="24" t="s">
        <v>254</v>
      </c>
      <c r="C363" s="8"/>
      <c r="D363" s="8">
        <f t="shared" si="14"/>
        <v>2021</v>
      </c>
      <c r="E363" s="24" t="s">
        <v>32</v>
      </c>
      <c r="F363" s="24"/>
      <c r="G363" s="10" t="s">
        <v>15</v>
      </c>
      <c r="H363" s="9">
        <v>43349</v>
      </c>
      <c r="I363" s="11" t="s">
        <v>34</v>
      </c>
      <c r="J363" s="10" t="s">
        <v>266</v>
      </c>
      <c r="K363" s="9"/>
      <c r="L363" s="11"/>
      <c r="M363" s="9"/>
      <c r="N363" s="23" t="str">
        <f t="shared" si="15"/>
        <v/>
      </c>
      <c r="O363" s="5"/>
      <c r="P363" s="5"/>
      <c r="Q363" s="47" t="e">
        <f>VLOOKUP($B363,[1]Лист1!$B$5:$G$100,5,0)</f>
        <v>#N/A</v>
      </c>
      <c r="R363" s="47" t="e">
        <f>VLOOKUP($B363,[1]Лист1!$B$5:$G$100,5,0)</f>
        <v>#N/A</v>
      </c>
      <c r="S363" s="5"/>
      <c r="T363" s="5"/>
      <c r="U363" s="67" t="s">
        <v>461</v>
      </c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s="42" customFormat="1" x14ac:dyDescent="0.25">
      <c r="A364" s="6">
        <v>362</v>
      </c>
      <c r="B364" s="7" t="s">
        <v>233</v>
      </c>
      <c r="C364" s="8">
        <v>1988</v>
      </c>
      <c r="D364" s="8">
        <f t="shared" si="14"/>
        <v>33</v>
      </c>
      <c r="E364" s="24" t="s">
        <v>10</v>
      </c>
      <c r="F364" s="24"/>
      <c r="G364" s="10" t="s">
        <v>8</v>
      </c>
      <c r="H364" s="9">
        <v>42606</v>
      </c>
      <c r="I364" s="10">
        <v>167</v>
      </c>
      <c r="J364" s="10" t="s">
        <v>8</v>
      </c>
      <c r="K364" s="9">
        <v>44067</v>
      </c>
      <c r="L364" s="11" t="s">
        <v>365</v>
      </c>
      <c r="M364" s="9">
        <f>K364+365*2-1</f>
        <v>44796</v>
      </c>
      <c r="N364" s="23" t="str">
        <f t="shared" si="15"/>
        <v>дистанции пешеходные</v>
      </c>
      <c r="O364" s="5"/>
      <c r="P364" s="5"/>
      <c r="Q364" s="47">
        <f>VLOOKUP($B364,[1]Лист1!$B$5:$G$100,5,0)</f>
        <v>12</v>
      </c>
      <c r="R364" s="47">
        <f>VLOOKUP($B364,[1]Лист1!$B$5:$G$100,5,0)</f>
        <v>12</v>
      </c>
      <c r="S364" s="5"/>
      <c r="T364" s="5"/>
      <c r="U364" s="67" t="s">
        <v>461</v>
      </c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s="42" customFormat="1" x14ac:dyDescent="0.25">
      <c r="A365" s="6">
        <v>363</v>
      </c>
      <c r="B365" s="7" t="s">
        <v>234</v>
      </c>
      <c r="C365" s="8">
        <v>1980</v>
      </c>
      <c r="D365" s="8">
        <f t="shared" si="14"/>
        <v>41</v>
      </c>
      <c r="E365" s="24" t="s">
        <v>10</v>
      </c>
      <c r="F365" s="24"/>
      <c r="G365" s="10" t="s">
        <v>15</v>
      </c>
      <c r="H365" s="9">
        <v>42097</v>
      </c>
      <c r="I365" s="8">
        <v>1174</v>
      </c>
      <c r="J365" s="10" t="s">
        <v>15</v>
      </c>
      <c r="K365" s="9">
        <v>44242</v>
      </c>
      <c r="L365" s="11" t="s">
        <v>378</v>
      </c>
      <c r="M365" s="9">
        <f>K365+365-1</f>
        <v>44606</v>
      </c>
      <c r="N365" s="23" t="str">
        <f t="shared" si="15"/>
        <v>дистанции пешеходные</v>
      </c>
      <c r="O365" s="5"/>
      <c r="P365" s="5"/>
      <c r="Q365" s="47">
        <f>VLOOKUP($B365,[1]Лист1!$B$5:$G$100,5,0)</f>
        <v>0</v>
      </c>
      <c r="R365" s="47">
        <f>VLOOKUP($B365,[1]Лист1!$B$5:$G$100,5,0)</f>
        <v>0</v>
      </c>
      <c r="S365" s="5"/>
      <c r="T365" s="5" t="s">
        <v>430</v>
      </c>
      <c r="U365" s="67" t="s">
        <v>461</v>
      </c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s="42" customFormat="1" x14ac:dyDescent="0.25">
      <c r="A366" s="6">
        <v>364</v>
      </c>
      <c r="B366" s="7" t="s">
        <v>282</v>
      </c>
      <c r="C366" s="8">
        <v>1982</v>
      </c>
      <c r="D366" s="8">
        <f t="shared" si="14"/>
        <v>39</v>
      </c>
      <c r="E366" s="24" t="s">
        <v>315</v>
      </c>
      <c r="F366" s="24"/>
      <c r="G366" s="10" t="s">
        <v>15</v>
      </c>
      <c r="H366" s="9">
        <v>43531</v>
      </c>
      <c r="I366" s="11" t="s">
        <v>283</v>
      </c>
      <c r="J366" s="10" t="s">
        <v>18</v>
      </c>
      <c r="K366" s="9">
        <v>44251</v>
      </c>
      <c r="L366" s="11" t="s">
        <v>446</v>
      </c>
      <c r="M366" s="9">
        <f>K366+365*2-1</f>
        <v>44980</v>
      </c>
      <c r="N366" s="23" t="str">
        <f t="shared" si="15"/>
        <v>маршруты</v>
      </c>
      <c r="O366" s="5"/>
      <c r="P366" s="5"/>
      <c r="Q366" s="47" t="e">
        <f>VLOOKUP($B366,[1]Лист1!$B$5:$G$100,5,0)</f>
        <v>#N/A</v>
      </c>
      <c r="R366" s="47" t="e">
        <f>VLOOKUP($B366,[1]Лист1!$B$5:$G$100,5,0)</f>
        <v>#N/A</v>
      </c>
      <c r="S366" s="5"/>
      <c r="T366" s="23" t="s">
        <v>428</v>
      </c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s="5" customFormat="1" x14ac:dyDescent="0.25">
      <c r="A367" s="6">
        <v>365</v>
      </c>
      <c r="B367" s="24" t="s">
        <v>235</v>
      </c>
      <c r="C367" s="8"/>
      <c r="D367" s="8">
        <f t="shared" si="14"/>
        <v>2021</v>
      </c>
      <c r="E367" s="24" t="s">
        <v>14</v>
      </c>
      <c r="F367" s="24"/>
      <c r="G367" s="10" t="s">
        <v>18</v>
      </c>
      <c r="H367" s="9">
        <v>43090</v>
      </c>
      <c r="I367" s="11">
        <v>259</v>
      </c>
      <c r="J367" s="10" t="s">
        <v>266</v>
      </c>
      <c r="K367" s="9"/>
      <c r="L367" s="11"/>
      <c r="M367" s="9"/>
      <c r="N367" s="23" t="str">
        <f t="shared" si="15"/>
        <v/>
      </c>
      <c r="Q367" s="47" t="e">
        <f>VLOOKUP($B367,[1]Лист1!$B$5:$G$100,5,0)</f>
        <v>#N/A</v>
      </c>
      <c r="R367" s="47" t="e">
        <f>VLOOKUP($B367,[1]Лист1!$B$5:$G$100,5,0)</f>
        <v>#N/A</v>
      </c>
    </row>
    <row r="368" spans="1:256" s="5" customFormat="1" x14ac:dyDescent="0.25">
      <c r="A368" s="6">
        <v>366</v>
      </c>
      <c r="B368" s="24" t="s">
        <v>236</v>
      </c>
      <c r="C368" s="8"/>
      <c r="D368" s="8">
        <f t="shared" si="14"/>
        <v>2021</v>
      </c>
      <c r="E368" s="24" t="s">
        <v>14</v>
      </c>
      <c r="F368" s="24"/>
      <c r="G368" s="10" t="s">
        <v>18</v>
      </c>
      <c r="H368" s="9">
        <v>43090</v>
      </c>
      <c r="I368" s="11">
        <v>259</v>
      </c>
      <c r="J368" s="10" t="s">
        <v>266</v>
      </c>
      <c r="K368" s="9"/>
      <c r="L368" s="11"/>
      <c r="M368" s="9"/>
      <c r="N368" s="23" t="str">
        <f t="shared" si="15"/>
        <v/>
      </c>
      <c r="Q368" s="47" t="e">
        <f>VLOOKUP($B368,[1]Лист1!$B$5:$G$100,5,0)</f>
        <v>#N/A</v>
      </c>
      <c r="R368" s="47" t="e">
        <f>VLOOKUP($B368,[1]Лист1!$B$5:$G$100,5,0)</f>
        <v>#N/A</v>
      </c>
    </row>
    <row r="369" spans="1:256" s="42" customFormat="1" x14ac:dyDescent="0.25">
      <c r="A369" s="6">
        <v>367</v>
      </c>
      <c r="B369" s="24" t="s">
        <v>237</v>
      </c>
      <c r="C369" s="8">
        <v>1990</v>
      </c>
      <c r="D369" s="8">
        <f t="shared" si="14"/>
        <v>31</v>
      </c>
      <c r="E369" s="24" t="s">
        <v>10</v>
      </c>
      <c r="F369" s="24"/>
      <c r="G369" s="10" t="s">
        <v>15</v>
      </c>
      <c r="H369" s="9">
        <v>42865</v>
      </c>
      <c r="I369" s="8">
        <v>59</v>
      </c>
      <c r="J369" s="10" t="s">
        <v>15</v>
      </c>
      <c r="K369" s="9">
        <v>44345</v>
      </c>
      <c r="L369" s="11" t="s">
        <v>475</v>
      </c>
      <c r="M369" s="9">
        <f>K369+365-1</f>
        <v>44709</v>
      </c>
      <c r="N369" s="23" t="str">
        <f t="shared" si="15"/>
        <v>дистанции пешеходные</v>
      </c>
      <c r="O369" s="5"/>
      <c r="P369" s="5"/>
      <c r="Q369" s="47" t="e">
        <f>VLOOKUP($B369,[1]Лист1!$B$5:$G$100,5,0)</f>
        <v>#N/A</v>
      </c>
      <c r="R369" s="47" t="e">
        <f>VLOOKUP($B369,[1]Лист1!$B$5:$G$100,5,0)</f>
        <v>#N/A</v>
      </c>
      <c r="S369" s="5"/>
      <c r="T369" s="5"/>
      <c r="U369" s="67" t="s">
        <v>461</v>
      </c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s="42" customFormat="1" x14ac:dyDescent="0.25">
      <c r="A370" s="6">
        <v>368</v>
      </c>
      <c r="B370" s="24" t="s">
        <v>349</v>
      </c>
      <c r="C370" s="8"/>
      <c r="D370" s="8">
        <f t="shared" si="14"/>
        <v>2021</v>
      </c>
      <c r="E370" s="24" t="s">
        <v>10</v>
      </c>
      <c r="F370" s="24"/>
      <c r="G370" s="10" t="s">
        <v>15</v>
      </c>
      <c r="H370" s="9">
        <v>41019</v>
      </c>
      <c r="I370" s="8">
        <v>1308</v>
      </c>
      <c r="J370" s="10" t="s">
        <v>266</v>
      </c>
      <c r="K370" s="9"/>
      <c r="L370" s="11"/>
      <c r="M370" s="9"/>
      <c r="N370" s="23" t="str">
        <f t="shared" si="15"/>
        <v/>
      </c>
      <c r="O370" s="5"/>
      <c r="P370" s="5"/>
      <c r="Q370" s="47" t="e">
        <f>VLOOKUP($B370,[1]Лист1!$B$5:$G$100,5,0)</f>
        <v>#N/A</v>
      </c>
      <c r="R370" s="47" t="e">
        <f>VLOOKUP($B370,[1]Лист1!$B$5:$G$100,5,0)</f>
        <v>#N/A</v>
      </c>
      <c r="S370" s="5"/>
      <c r="T370" s="5"/>
      <c r="U370" s="67" t="s">
        <v>461</v>
      </c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s="42" customFormat="1" x14ac:dyDescent="0.25">
      <c r="A371" s="6">
        <v>369</v>
      </c>
      <c r="B371" s="24" t="s">
        <v>238</v>
      </c>
      <c r="C371" s="8">
        <v>1995</v>
      </c>
      <c r="D371" s="8">
        <f t="shared" si="14"/>
        <v>26</v>
      </c>
      <c r="E371" s="24" t="s">
        <v>10</v>
      </c>
      <c r="F371" s="24"/>
      <c r="G371" s="10" t="s">
        <v>15</v>
      </c>
      <c r="H371" s="9">
        <v>43244</v>
      </c>
      <c r="I371" s="11">
        <v>117</v>
      </c>
      <c r="J371" s="10" t="s">
        <v>266</v>
      </c>
      <c r="K371" s="9"/>
      <c r="L371" s="11"/>
      <c r="M371" s="9"/>
      <c r="N371" s="23" t="str">
        <f t="shared" si="15"/>
        <v/>
      </c>
      <c r="O371" s="5"/>
      <c r="P371" s="5"/>
      <c r="Q371" s="47" t="e">
        <f>VLOOKUP($B371,[1]Лист1!$B$5:$G$100,5,0)</f>
        <v>#N/A</v>
      </c>
      <c r="R371" s="47" t="e">
        <f>VLOOKUP($B371,[1]Лист1!$B$5:$G$100,5,0)</f>
        <v>#N/A</v>
      </c>
      <c r="S371" s="5"/>
      <c r="T371" s="5"/>
      <c r="U371" s="67" t="s">
        <v>461</v>
      </c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x14ac:dyDescent="0.25">
      <c r="A372" s="15"/>
      <c r="B372" s="27"/>
      <c r="C372" s="26"/>
      <c r="D372" s="26"/>
      <c r="E372" s="28"/>
      <c r="F372" s="28"/>
      <c r="G372" s="16"/>
      <c r="H372" s="17"/>
      <c r="I372" s="17"/>
      <c r="J372" s="16"/>
      <c r="K372" s="29"/>
      <c r="L372" s="17"/>
      <c r="M372" s="37"/>
    </row>
    <row r="373" spans="1:256" x14ac:dyDescent="0.25">
      <c r="E373" s="24" t="s">
        <v>10</v>
      </c>
      <c r="F373" s="28">
        <f>COUNTIF($E$3:$E$371,"дистанции пешеходные")</f>
        <v>140</v>
      </c>
      <c r="G373" s="16"/>
      <c r="H373" s="4"/>
      <c r="I373" s="16"/>
      <c r="J373" s="16"/>
      <c r="K373" s="16" t="s">
        <v>11</v>
      </c>
      <c r="L373" s="34">
        <f>COUNTIF($J$3:$J$371,"ЮС")</f>
        <v>0</v>
      </c>
      <c r="M373" s="34"/>
      <c r="N373" s="36">
        <f>COUNTIF($N$3:$N$371,"дистанции пешеходные")</f>
        <v>105</v>
      </c>
      <c r="O373" s="24" t="s">
        <v>10</v>
      </c>
    </row>
    <row r="374" spans="1:256" x14ac:dyDescent="0.25">
      <c r="E374" s="24" t="s">
        <v>14</v>
      </c>
      <c r="F374" s="28">
        <f>COUNTIF($E$3:$E$371,"дистанции на средствах передвижения (авто)")</f>
        <v>36</v>
      </c>
      <c r="G374" s="16"/>
      <c r="H374" s="4"/>
      <c r="I374" s="10"/>
      <c r="J374" s="10"/>
      <c r="K374" s="10" t="s">
        <v>15</v>
      </c>
      <c r="L374" s="35">
        <f>COUNTIF($J$3:$J$371,"СС3К")</f>
        <v>145</v>
      </c>
      <c r="M374" s="35"/>
      <c r="N374" s="36">
        <f>COUNTIF($N$3:$N$371,"дистанции на средствах передвижения (авто)")</f>
        <v>4</v>
      </c>
      <c r="O374" s="24" t="s">
        <v>14</v>
      </c>
    </row>
    <row r="375" spans="1:256" x14ac:dyDescent="0.25">
      <c r="E375" s="24" t="s">
        <v>7</v>
      </c>
      <c r="F375" s="28">
        <f>COUNTIF($E$3:$E$372,"дистанции горные")</f>
        <v>78</v>
      </c>
      <c r="G375" s="16"/>
      <c r="H375" s="4"/>
      <c r="I375" s="10"/>
      <c r="J375" s="10"/>
      <c r="K375" s="10" t="s">
        <v>18</v>
      </c>
      <c r="L375" s="35">
        <f>COUNTIF($J$3:$J$371,"СС2К")</f>
        <v>46</v>
      </c>
      <c r="M375" s="35"/>
      <c r="N375" s="36">
        <f>COUNTIF($N$3:$N$372,"дистанции горные")</f>
        <v>75</v>
      </c>
      <c r="O375" s="24" t="s">
        <v>7</v>
      </c>
    </row>
    <row r="376" spans="1:256" x14ac:dyDescent="0.25">
      <c r="E376" s="24" t="s">
        <v>32</v>
      </c>
      <c r="F376" s="28">
        <f>COUNTIF($E$3:$E$371,"дистанции водные")</f>
        <v>33</v>
      </c>
      <c r="G376" s="16"/>
      <c r="H376" s="4"/>
      <c r="I376" s="10"/>
      <c r="J376" s="10"/>
      <c r="K376" s="10" t="s">
        <v>8</v>
      </c>
      <c r="L376" s="35">
        <f>COUNTIF($J$3:$J$371,"СС1К")</f>
        <v>46</v>
      </c>
      <c r="M376" s="35"/>
      <c r="N376" s="36">
        <f>COUNTIF($N$3:$N$371,"дистанции водные")</f>
        <v>8</v>
      </c>
      <c r="O376" s="24" t="s">
        <v>32</v>
      </c>
    </row>
    <row r="377" spans="1:256" x14ac:dyDescent="0.25">
      <c r="E377" s="24" t="s">
        <v>303</v>
      </c>
      <c r="F377" s="28">
        <f>COUNTIF($E$3:$E$371,"дистанция - парусная")</f>
        <v>2</v>
      </c>
      <c r="G377" s="16"/>
      <c r="H377" s="4"/>
      <c r="I377" s="10"/>
      <c r="J377" s="10"/>
      <c r="K377" s="10" t="s">
        <v>73</v>
      </c>
      <c r="L377" s="35">
        <f>COUNTIF($J$3:$J$371,"ССВК")</f>
        <v>10</v>
      </c>
      <c r="M377" s="35"/>
      <c r="N377" s="36">
        <f>COUNTIF($N$3:$N$371,"дистанция - парусная")</f>
        <v>1</v>
      </c>
      <c r="O377" s="24" t="s">
        <v>303</v>
      </c>
    </row>
    <row r="378" spans="1:256" x14ac:dyDescent="0.25">
      <c r="E378" s="24" t="s">
        <v>218</v>
      </c>
      <c r="F378" s="28">
        <f>COUNTIF($E$3:$E$371,"спелеодистанции")</f>
        <v>6</v>
      </c>
      <c r="G378" s="10"/>
      <c r="H378" s="4"/>
      <c r="I378" s="10"/>
      <c r="J378" s="10"/>
      <c r="K378" s="39"/>
      <c r="L378" s="41"/>
      <c r="M378" s="41"/>
      <c r="N378" s="36">
        <f>COUNTIF($N$3:$N$371,"спелеодистанции")</f>
        <v>1</v>
      </c>
      <c r="O378" s="24" t="s">
        <v>218</v>
      </c>
    </row>
    <row r="379" spans="1:256" x14ac:dyDescent="0.25">
      <c r="E379" s="24" t="s">
        <v>289</v>
      </c>
      <c r="F379" s="28">
        <f>COUNTIF($E$3:$E$371,"дистанции на средствах передвижения (кони)")</f>
        <v>14</v>
      </c>
      <c r="G379" s="26"/>
      <c r="H379" s="32"/>
      <c r="I379" s="26"/>
      <c r="J379" s="26"/>
      <c r="K379" s="26"/>
      <c r="L379" s="26"/>
      <c r="M379" s="26"/>
      <c r="N379" s="36">
        <f>COUNTIF($N$3:$N$371,"дистанции на средствах передвижения (кони)")</f>
        <v>10</v>
      </c>
      <c r="O379" s="24" t="s">
        <v>289</v>
      </c>
    </row>
    <row r="380" spans="1:256" x14ac:dyDescent="0.25">
      <c r="E380" s="24" t="s">
        <v>315</v>
      </c>
      <c r="F380" s="28">
        <f>COUNTIF($E$3:$E$371,"маршруты")</f>
        <v>57</v>
      </c>
      <c r="G380" s="26"/>
      <c r="H380" s="32"/>
      <c r="I380" s="26"/>
      <c r="J380" s="26"/>
      <c r="K380" s="26"/>
      <c r="L380" s="26"/>
      <c r="M380" s="26"/>
      <c r="N380" s="36">
        <f>COUNTIF($N$3:$N$371,"маршруты")</f>
        <v>41</v>
      </c>
      <c r="O380" s="24" t="s">
        <v>315</v>
      </c>
    </row>
    <row r="381" spans="1:256" x14ac:dyDescent="0.25">
      <c r="E381" s="24" t="s">
        <v>418</v>
      </c>
      <c r="F381" s="28">
        <f>COUNTIF($E$3:$E$371,"северная ходьба")</f>
        <v>1</v>
      </c>
      <c r="G381" s="26"/>
      <c r="H381" s="32"/>
      <c r="I381" s="26"/>
      <c r="J381" s="26"/>
      <c r="K381" s="26"/>
      <c r="L381" s="26"/>
      <c r="M381" s="26"/>
      <c r="N381" s="36">
        <f>COUNTIF($N$3:$N$371,"северная ходьба")</f>
        <v>1</v>
      </c>
      <c r="O381" s="24" t="s">
        <v>418</v>
      </c>
    </row>
    <row r="382" spans="1:256" x14ac:dyDescent="0.25">
      <c r="E382" s="27"/>
      <c r="F382" s="27"/>
      <c r="G382" s="26"/>
      <c r="H382" s="32"/>
      <c r="I382" s="26"/>
      <c r="J382" s="26"/>
      <c r="K382" s="26"/>
      <c r="L382" s="26"/>
      <c r="M382" s="26"/>
      <c r="N382" s="36">
        <f>L383-N373-N374-N375-N376-N377-N378-N379-N380-N381</f>
        <v>1</v>
      </c>
      <c r="O382" s="24" t="s">
        <v>445</v>
      </c>
    </row>
    <row r="383" spans="1:256" x14ac:dyDescent="0.25">
      <c r="F383" s="38">
        <f>SUM(F373:F381)</f>
        <v>367</v>
      </c>
      <c r="G383" s="18"/>
      <c r="I383" s="18"/>
      <c r="K383" s="40"/>
      <c r="L383" s="18">
        <f>SUM(L373:L377)</f>
        <v>247</v>
      </c>
      <c r="M383" s="18"/>
      <c r="N383" s="22">
        <f>SUM(N373:N382)</f>
        <v>247</v>
      </c>
    </row>
  </sheetData>
  <autoFilter ref="A2:IV371"/>
  <mergeCells count="9">
    <mergeCell ref="G1:I1"/>
    <mergeCell ref="J1:L1"/>
    <mergeCell ref="M1:M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56"/>
  <sheetViews>
    <sheetView zoomScale="70" zoomScaleNormal="70" workbookViewId="0">
      <pane xSplit="2" ySplit="2" topLeftCell="C277" activePane="bottomRight" state="frozen"/>
      <selection pane="topRight" activeCell="C1" sqref="C1"/>
      <selection pane="bottomLeft" activeCell="A4" sqref="A4"/>
      <selection pane="bottomRight" activeCell="B148" sqref="B148"/>
    </sheetView>
  </sheetViews>
  <sheetFormatPr defaultColWidth="8.85546875" defaultRowHeight="15.75" outlineLevelCol="1" x14ac:dyDescent="0.25"/>
  <cols>
    <col min="1" max="1" width="4.7109375" style="5" bestFit="1" customWidth="1"/>
    <col min="2" max="2" width="45.7109375" style="25" bestFit="1" customWidth="1"/>
    <col min="3" max="3" width="38.28515625" style="25" customWidth="1"/>
    <col min="4" max="4" width="11.28515625" style="25" customWidth="1"/>
    <col min="5" max="6" width="10.42578125" style="25" customWidth="1" outlineLevel="1"/>
    <col min="7" max="7" width="22.140625" style="25" customWidth="1" outlineLevel="1"/>
    <col min="8" max="8" width="26.140625" style="25" customWidth="1" outlineLevel="1"/>
    <col min="9" max="9" width="11.5703125" style="40" customWidth="1"/>
    <col min="10" max="10" width="20.5703125" style="20" customWidth="1"/>
    <col min="11" max="11" width="16" style="20" customWidth="1"/>
    <col min="12" max="12" width="9.28515625" style="18" bestFit="1" customWidth="1" collapsed="1"/>
    <col min="13" max="13" width="14.42578125" style="19" customWidth="1"/>
    <col min="14" max="14" width="12" style="20" bestFit="1" customWidth="1"/>
    <col min="15" max="15" width="14.28515625" style="20" customWidth="1"/>
    <col min="16" max="16" width="13.42578125" style="23" customWidth="1"/>
    <col min="17" max="17" width="4.28515625" style="23" customWidth="1"/>
    <col min="18" max="18" width="5.7109375" style="47" customWidth="1"/>
    <col min="19" max="20" width="8.85546875" style="47" customWidth="1"/>
    <col min="21" max="21" width="8.85546875" style="47"/>
    <col min="22" max="241" width="8.85546875" style="23"/>
    <col min="242" max="242" width="4.7109375" style="23" bestFit="1" customWidth="1"/>
    <col min="243" max="243" width="44.28515625" style="23" bestFit="1" customWidth="1"/>
    <col min="244" max="244" width="8.85546875" style="23" customWidth="1"/>
    <col min="245" max="245" width="15.140625" style="23" bestFit="1" customWidth="1"/>
    <col min="246" max="246" width="11.28515625" style="23" bestFit="1" customWidth="1"/>
    <col min="247" max="247" width="15.28515625" style="23" bestFit="1" customWidth="1"/>
    <col min="248" max="248" width="12.7109375" style="23" customWidth="1"/>
    <col min="249" max="249" width="15.5703125" style="23" customWidth="1"/>
    <col min="250" max="16384" width="8.85546875" style="23"/>
  </cols>
  <sheetData>
    <row r="1" spans="1:256" s="1" customFormat="1" ht="15.6" customHeight="1" x14ac:dyDescent="0.25">
      <c r="A1" s="95" t="s">
        <v>0</v>
      </c>
      <c r="B1" s="97" t="s">
        <v>1</v>
      </c>
      <c r="C1" s="55"/>
      <c r="D1" s="55"/>
      <c r="E1" s="97" t="s">
        <v>370</v>
      </c>
      <c r="F1" s="97" t="s">
        <v>371</v>
      </c>
      <c r="G1" s="99" t="s">
        <v>2</v>
      </c>
      <c r="H1" s="99" t="s">
        <v>357</v>
      </c>
      <c r="I1" s="101" t="s">
        <v>262</v>
      </c>
      <c r="J1" s="102"/>
      <c r="K1" s="103"/>
      <c r="L1" s="92" t="s">
        <v>3</v>
      </c>
      <c r="M1" s="93"/>
      <c r="N1" s="94"/>
      <c r="O1" s="89" t="s">
        <v>369</v>
      </c>
      <c r="P1" s="22"/>
      <c r="Q1" s="22"/>
      <c r="R1" s="46"/>
      <c r="S1" s="46" t="s">
        <v>377</v>
      </c>
      <c r="T1" s="46" t="s">
        <v>376</v>
      </c>
      <c r="U1" s="46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x14ac:dyDescent="0.25">
      <c r="A2" s="96"/>
      <c r="B2" s="98"/>
      <c r="C2" s="56"/>
      <c r="D2" s="56"/>
      <c r="E2" s="98"/>
      <c r="F2" s="98"/>
      <c r="G2" s="100"/>
      <c r="H2" s="104"/>
      <c r="I2" s="2" t="s">
        <v>4</v>
      </c>
      <c r="J2" s="4" t="s">
        <v>261</v>
      </c>
      <c r="K2" s="4" t="s">
        <v>5</v>
      </c>
      <c r="L2" s="2" t="s">
        <v>4</v>
      </c>
      <c r="M2" s="3" t="s">
        <v>261</v>
      </c>
      <c r="N2" s="4" t="s">
        <v>5</v>
      </c>
      <c r="O2" s="89"/>
    </row>
    <row r="3" spans="1:256" x14ac:dyDescent="0.25">
      <c r="A3" s="6">
        <v>1</v>
      </c>
      <c r="B3" s="24" t="s">
        <v>305</v>
      </c>
      <c r="C3" s="7" t="str">
        <f>VLOOKUP(B3,[2]Лист1!$B$3:$E$532,1,0)</f>
        <v>Адуев Леонид Витальевич</v>
      </c>
      <c r="D3" s="7">
        <f>VLOOKUP(C3,[2]Лист1!$B$3:$E$532,3,0)</f>
        <v>0</v>
      </c>
      <c r="E3" s="7"/>
      <c r="F3" s="7"/>
      <c r="G3" s="24" t="s">
        <v>7</v>
      </c>
      <c r="H3" s="24"/>
      <c r="I3" s="10" t="s">
        <v>15</v>
      </c>
      <c r="J3" s="9">
        <v>43577</v>
      </c>
      <c r="K3" s="11" t="s">
        <v>301</v>
      </c>
      <c r="L3" s="10" t="s">
        <v>15</v>
      </c>
      <c r="M3" s="52">
        <v>43577</v>
      </c>
      <c r="N3" s="11" t="s">
        <v>301</v>
      </c>
      <c r="O3" s="9">
        <f>M3+365</f>
        <v>43942</v>
      </c>
      <c r="P3" s="23" t="str">
        <f t="shared" ref="P3:P15" si="0">IF(M3&gt;0,G3,"")</f>
        <v>дистанции горные</v>
      </c>
      <c r="R3" s="23"/>
      <c r="S3" s="47" t="e">
        <f>VLOOKUP($B3,[1]Лист1!$B$5:$G$100,4,0)</f>
        <v>#N/A</v>
      </c>
      <c r="T3" s="47" t="e">
        <f>VLOOKUP($B3,[1]Лист1!$B$5:$G$100,5,0)</f>
        <v>#N/A</v>
      </c>
      <c r="U3" s="23"/>
    </row>
    <row r="4" spans="1:256" x14ac:dyDescent="0.25">
      <c r="A4" s="6">
        <v>2</v>
      </c>
      <c r="B4" s="7" t="s">
        <v>6</v>
      </c>
      <c r="C4" s="7" t="str">
        <f>VLOOKUP(B4,[2]Лист1!$B$3:$E$532,1,0)</f>
        <v>Аксарин Станислав Михайлович</v>
      </c>
      <c r="D4" s="7" t="str">
        <f>VLOOKUP(C4,[2]Лист1!$B$3:$E$532,3,0)</f>
        <v>спортивный туризм</v>
      </c>
      <c r="E4" s="7"/>
      <c r="F4" s="7"/>
      <c r="G4" s="24" t="s">
        <v>7</v>
      </c>
      <c r="H4" s="24"/>
      <c r="I4" s="10" t="s">
        <v>8</v>
      </c>
      <c r="J4" s="9">
        <v>42916</v>
      </c>
      <c r="K4" s="11">
        <v>114</v>
      </c>
      <c r="L4" s="10" t="s">
        <v>8</v>
      </c>
      <c r="M4" s="58">
        <v>43646</v>
      </c>
      <c r="N4" s="11" t="s">
        <v>30</v>
      </c>
      <c r="O4" s="9">
        <f>M4+365*2</f>
        <v>44376</v>
      </c>
      <c r="P4" s="23" t="str">
        <f t="shared" si="0"/>
        <v>дистанции горные</v>
      </c>
      <c r="R4" s="23"/>
      <c r="S4" s="47" t="e">
        <f>VLOOKUP($B4,[1]Лист1!$B$5:$G$100,4,0)</f>
        <v>#N/A</v>
      </c>
      <c r="T4" s="47" t="e">
        <f>VLOOKUP($B4,[1]Лист1!$B$5:$G$100,5,0)</f>
        <v>#N/A</v>
      </c>
      <c r="U4" s="23"/>
    </row>
    <row r="5" spans="1:256" x14ac:dyDescent="0.25">
      <c r="A5" s="6">
        <v>3</v>
      </c>
      <c r="B5" s="7" t="s">
        <v>9</v>
      </c>
      <c r="C5" s="7" t="str">
        <f>VLOOKUP(B5,[2]Лист1!$B$3:$E$532,1,0)</f>
        <v>Александров Григорий Андреевич</v>
      </c>
      <c r="D5" s="7">
        <f>VLOOKUP(C5,[2]Лист1!$B$3:$E$532,3,0)</f>
        <v>0</v>
      </c>
      <c r="E5" s="7">
        <v>2004</v>
      </c>
      <c r="F5" s="7">
        <v>16</v>
      </c>
      <c r="G5" s="24" t="s">
        <v>10</v>
      </c>
      <c r="H5" s="24"/>
      <c r="I5" s="10" t="s">
        <v>11</v>
      </c>
      <c r="J5" s="9">
        <v>43161</v>
      </c>
      <c r="K5" s="11">
        <v>81</v>
      </c>
      <c r="L5" s="10" t="s">
        <v>11</v>
      </c>
      <c r="M5" s="9">
        <v>43897</v>
      </c>
      <c r="N5" s="11" t="s">
        <v>25</v>
      </c>
      <c r="O5" s="9">
        <f>M5+365</f>
        <v>44262</v>
      </c>
      <c r="P5" s="23" t="str">
        <f t="shared" si="0"/>
        <v>дистанции пешеходные</v>
      </c>
      <c r="R5" s="23"/>
      <c r="S5" s="47" t="e">
        <f>VLOOKUP($B5,[1]Лист1!$B$5:$G$100,4,0)</f>
        <v>#N/A</v>
      </c>
      <c r="T5" s="47" t="e">
        <f>VLOOKUP($B5,[1]Лист1!$B$5:$G$100,5,0)</f>
        <v>#N/A</v>
      </c>
      <c r="U5" s="23"/>
    </row>
    <row r="6" spans="1:256" s="14" customFormat="1" x14ac:dyDescent="0.25">
      <c r="A6" s="6">
        <v>4</v>
      </c>
      <c r="B6" s="45" t="s">
        <v>12</v>
      </c>
      <c r="C6" s="7" t="str">
        <f>VLOOKUP(B6,[2]Лист1!$B$3:$E$532,1,0)</f>
        <v>Александрович Диана Владимировна</v>
      </c>
      <c r="D6" s="7">
        <f>VLOOKUP(C6,[2]Лист1!$B$3:$E$532,3,0)</f>
        <v>0</v>
      </c>
      <c r="E6" s="7">
        <v>2002</v>
      </c>
      <c r="F6" s="7">
        <v>18</v>
      </c>
      <c r="G6" s="24" t="s">
        <v>10</v>
      </c>
      <c r="H6" s="24"/>
      <c r="I6" s="10" t="s">
        <v>15</v>
      </c>
      <c r="J6" s="9">
        <v>43563</v>
      </c>
      <c r="K6" s="11" t="s">
        <v>285</v>
      </c>
      <c r="L6" s="10" t="s">
        <v>15</v>
      </c>
      <c r="M6" s="52">
        <v>43563</v>
      </c>
      <c r="N6" s="11" t="s">
        <v>285</v>
      </c>
      <c r="O6" s="9">
        <f>M6+365</f>
        <v>43928</v>
      </c>
      <c r="P6" s="23" t="str">
        <f t="shared" si="0"/>
        <v>дистанции пешеходные</v>
      </c>
      <c r="Q6" s="23"/>
      <c r="R6" s="23"/>
      <c r="S6" s="47">
        <f>VLOOKUP($B6,[1]Лист1!$B$5:$G$100,4,0)</f>
        <v>0</v>
      </c>
      <c r="T6" s="47">
        <f>VLOOKUP($B6,[1]Лист1!$B$5:$G$100,5,0)</f>
        <v>0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x14ac:dyDescent="0.25">
      <c r="A7" s="6">
        <v>5</v>
      </c>
      <c r="B7" s="45" t="s">
        <v>13</v>
      </c>
      <c r="C7" s="7" t="str">
        <f>VLOOKUP(B7,[2]Лист1!$B$3:$E$532,1,0)</f>
        <v>Алексеев Владимир Геннадьевич</v>
      </c>
      <c r="D7" s="7" t="str">
        <f>VLOOKUP(C7,[2]Лист1!$B$3:$E$532,3,0)</f>
        <v>спортивный туризм</v>
      </c>
      <c r="E7" s="7"/>
      <c r="F7" s="7"/>
      <c r="G7" s="24" t="s">
        <v>14</v>
      </c>
      <c r="H7" s="24"/>
      <c r="I7" s="10" t="s">
        <v>15</v>
      </c>
      <c r="J7" s="12">
        <v>42825</v>
      </c>
      <c r="K7" s="11">
        <v>39</v>
      </c>
      <c r="L7" s="10" t="s">
        <v>15</v>
      </c>
      <c r="M7" s="51">
        <v>43555</v>
      </c>
      <c r="N7" s="11" t="s">
        <v>287</v>
      </c>
      <c r="O7" s="9">
        <f>M7+365</f>
        <v>43920</v>
      </c>
      <c r="P7" s="23" t="str">
        <f t="shared" si="0"/>
        <v>дистанции на средствах передвижения (авто)</v>
      </c>
      <c r="S7" s="47" t="e">
        <f>VLOOKUP($B7,[1]Лист1!$B$5:$G$100,4,0)</f>
        <v>#N/A</v>
      </c>
      <c r="T7" s="47" t="e">
        <f>VLOOKUP($B7,[1]Лист1!$B$5:$G$100,5,0)</f>
        <v>#N/A</v>
      </c>
    </row>
    <row r="8" spans="1:256" s="42" customFormat="1" x14ac:dyDescent="0.25">
      <c r="A8" s="6">
        <v>6</v>
      </c>
      <c r="B8" s="24" t="s">
        <v>16</v>
      </c>
      <c r="C8" s="7" t="str">
        <f>VLOOKUP(B8,[2]Лист1!$B$3:$E$532,1,0)</f>
        <v>Алякринский Михаил Константинович</v>
      </c>
      <c r="D8" s="7" t="str">
        <f>VLOOKUP(C8,[2]Лист1!$B$3:$E$532,3,0)</f>
        <v>спортивный туризм</v>
      </c>
      <c r="E8" s="7"/>
      <c r="F8" s="7"/>
      <c r="G8" s="24" t="s">
        <v>7</v>
      </c>
      <c r="H8" s="24"/>
      <c r="I8" s="10" t="s">
        <v>8</v>
      </c>
      <c r="J8" s="9">
        <v>42916</v>
      </c>
      <c r="K8" s="11">
        <v>114</v>
      </c>
      <c r="L8" s="10" t="s">
        <v>8</v>
      </c>
      <c r="M8" s="9">
        <v>43646</v>
      </c>
      <c r="N8" s="11" t="s">
        <v>30</v>
      </c>
      <c r="O8" s="9">
        <f>M8+365*2</f>
        <v>44376</v>
      </c>
      <c r="P8" s="23" t="str">
        <f t="shared" si="0"/>
        <v>дистанции горные</v>
      </c>
      <c r="Q8" s="5"/>
      <c r="R8" s="5"/>
      <c r="S8" s="47" t="e">
        <f>VLOOKUP($B8,[1]Лист1!$B$5:$G$100,4,0)</f>
        <v>#N/A</v>
      </c>
      <c r="T8" s="47" t="e">
        <f>VLOOKUP($B8,[1]Лист1!$B$5:$G$100,5,0)</f>
        <v>#N/A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2" customFormat="1" x14ac:dyDescent="0.25">
      <c r="A9" s="6">
        <v>7</v>
      </c>
      <c r="B9" s="45" t="s">
        <v>17</v>
      </c>
      <c r="C9" s="7" t="str">
        <f>VLOOKUP(B9,[2]Лист1!$B$3:$E$532,1,0)</f>
        <v>Андреев Андрей Васильевич</v>
      </c>
      <c r="D9" s="7" t="str">
        <f>VLOOKUP(C9,[2]Лист1!$B$3:$E$532,3,0)</f>
        <v>спортивный туризм</v>
      </c>
      <c r="E9" s="7">
        <v>1994</v>
      </c>
      <c r="F9" s="7">
        <v>26</v>
      </c>
      <c r="G9" s="24" t="s">
        <v>10</v>
      </c>
      <c r="H9" s="24"/>
      <c r="I9" s="10" t="s">
        <v>18</v>
      </c>
      <c r="J9" s="9">
        <v>42825</v>
      </c>
      <c r="K9" s="11">
        <v>39</v>
      </c>
      <c r="L9" s="10" t="s">
        <v>15</v>
      </c>
      <c r="M9" s="51">
        <v>43555</v>
      </c>
      <c r="N9" s="11" t="s">
        <v>287</v>
      </c>
      <c r="O9" s="9">
        <f>M9+365</f>
        <v>43920</v>
      </c>
      <c r="P9" s="23" t="str">
        <f t="shared" si="0"/>
        <v>дистанции пешеходные</v>
      </c>
      <c r="Q9" s="5"/>
      <c r="R9" s="5"/>
      <c r="S9" s="47" t="e">
        <f>VLOOKUP($B9,[1]Лист1!$B$5:$G$100,4,0)</f>
        <v>#N/A</v>
      </c>
      <c r="T9" s="47" t="e">
        <f>VLOOKUP($B9,[1]Лист1!$B$5:$G$100,5,0)</f>
        <v>#N/A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x14ac:dyDescent="0.25">
      <c r="A10" s="6">
        <v>8</v>
      </c>
      <c r="B10" s="7" t="s">
        <v>276</v>
      </c>
      <c r="C10" s="7" t="str">
        <f>VLOOKUP(B10,[2]Лист1!$B$3:$E$532,1,0)</f>
        <v>Андреев Михаил Александрович</v>
      </c>
      <c r="D10" s="7">
        <f>VLOOKUP(C10,[2]Лист1!$B$3:$E$532,3,0)</f>
        <v>0</v>
      </c>
      <c r="E10" s="7"/>
      <c r="F10" s="7"/>
      <c r="G10" s="24" t="s">
        <v>10</v>
      </c>
      <c r="H10" s="24"/>
      <c r="I10" s="10" t="s">
        <v>15</v>
      </c>
      <c r="J10" s="9">
        <v>43531</v>
      </c>
      <c r="K10" s="11" t="s">
        <v>283</v>
      </c>
      <c r="L10" s="10" t="s">
        <v>15</v>
      </c>
      <c r="M10" s="9">
        <v>43897</v>
      </c>
      <c r="N10" s="11" t="s">
        <v>25</v>
      </c>
      <c r="O10" s="9">
        <f>M10+365</f>
        <v>44262</v>
      </c>
      <c r="P10" s="23" t="str">
        <f t="shared" si="0"/>
        <v>дистанции пешеходные</v>
      </c>
      <c r="R10" s="23"/>
      <c r="S10" s="47" t="e">
        <f>VLOOKUP($B10,[1]Лист1!$B$5:$G$100,4,0)</f>
        <v>#N/A</v>
      </c>
      <c r="T10" s="47" t="e">
        <f>VLOOKUP($B10,[1]Лист1!$B$5:$G$100,5,0)</f>
        <v>#N/A</v>
      </c>
      <c r="U10" s="23"/>
    </row>
    <row r="11" spans="1:256" x14ac:dyDescent="0.25">
      <c r="A11" s="6">
        <v>9</v>
      </c>
      <c r="B11" s="43" t="s">
        <v>317</v>
      </c>
      <c r="C11" s="7" t="str">
        <f>VLOOKUP(B11,[2]Лист1!$B$3:$E$532,1,0)</f>
        <v>Андрюшин Андрей Андреевич</v>
      </c>
      <c r="D11" s="7">
        <f>VLOOKUP(C11,[2]Лист1!$B$3:$E$532,3,0)</f>
        <v>0</v>
      </c>
      <c r="E11" s="7"/>
      <c r="F11" s="7"/>
      <c r="G11" s="24" t="s">
        <v>315</v>
      </c>
      <c r="H11" s="24"/>
      <c r="I11" s="10" t="s">
        <v>15</v>
      </c>
      <c r="J11" s="9">
        <v>43577</v>
      </c>
      <c r="K11" s="11" t="s">
        <v>301</v>
      </c>
      <c r="L11" s="10" t="s">
        <v>15</v>
      </c>
      <c r="M11" s="52">
        <v>43577</v>
      </c>
      <c r="N11" s="11" t="s">
        <v>301</v>
      </c>
      <c r="O11" s="9">
        <f>M11+365</f>
        <v>43942</v>
      </c>
      <c r="P11" s="23" t="str">
        <f t="shared" si="0"/>
        <v>маршруты</v>
      </c>
      <c r="R11" s="23"/>
      <c r="S11" s="47" t="e">
        <f>VLOOKUP($B11,[1]Лист1!$B$5:$G$100,4,0)</f>
        <v>#N/A</v>
      </c>
      <c r="T11" s="47" t="e">
        <f>VLOOKUP($B11,[1]Лист1!$B$5:$G$100,5,0)</f>
        <v>#N/A</v>
      </c>
      <c r="U11" s="23"/>
    </row>
    <row r="12" spans="1:256" x14ac:dyDescent="0.25">
      <c r="A12" s="6">
        <v>10</v>
      </c>
      <c r="B12" s="24" t="s">
        <v>19</v>
      </c>
      <c r="C12" s="7" t="str">
        <f>VLOOKUP(B12,[2]Лист1!$B$3:$E$532,1,0)</f>
        <v>Аносова Ксения Валерьевна</v>
      </c>
      <c r="D12" s="7">
        <f>VLOOKUP(C12,[2]Лист1!$B$3:$E$532,3,0)</f>
        <v>0</v>
      </c>
      <c r="E12" s="7"/>
      <c r="F12" s="7"/>
      <c r="G12" s="24" t="s">
        <v>14</v>
      </c>
      <c r="H12" s="24"/>
      <c r="I12" s="10" t="s">
        <v>15</v>
      </c>
      <c r="J12" s="9">
        <v>43066</v>
      </c>
      <c r="K12" s="11">
        <v>237</v>
      </c>
      <c r="L12" s="10" t="s">
        <v>266</v>
      </c>
      <c r="M12" s="9"/>
      <c r="N12" s="11"/>
      <c r="O12" s="9"/>
      <c r="P12" s="23" t="str">
        <f t="shared" si="0"/>
        <v/>
      </c>
      <c r="R12" s="23"/>
      <c r="S12" s="47" t="e">
        <f>VLOOKUP($B12,[1]Лист1!$B$5:$G$100,4,0)</f>
        <v>#N/A</v>
      </c>
      <c r="T12" s="47" t="e">
        <f>VLOOKUP($B12,[1]Лист1!$B$5:$G$100,5,0)</f>
        <v>#N/A</v>
      </c>
      <c r="U12" s="23"/>
    </row>
    <row r="13" spans="1:256" x14ac:dyDescent="0.25">
      <c r="A13" s="6">
        <v>11</v>
      </c>
      <c r="B13" s="24" t="s">
        <v>380</v>
      </c>
      <c r="C13" s="7" t="e">
        <f>VLOOKUP(B13,[2]Лист1!$B$3:$E$532,1,0)</f>
        <v>#N/A</v>
      </c>
      <c r="D13" s="7" t="e">
        <f>VLOOKUP(C13,[2]Лист1!$B$3:$E$532,3,0)</f>
        <v>#N/A</v>
      </c>
      <c r="E13" s="7"/>
      <c r="F13" s="7"/>
      <c r="G13" s="24" t="s">
        <v>315</v>
      </c>
      <c r="H13" s="24"/>
      <c r="I13" s="10" t="s">
        <v>15</v>
      </c>
      <c r="J13" s="9">
        <v>43892</v>
      </c>
      <c r="K13" s="11" t="s">
        <v>381</v>
      </c>
      <c r="L13" s="10" t="s">
        <v>15</v>
      </c>
      <c r="M13" s="9">
        <v>43892</v>
      </c>
      <c r="N13" s="11" t="s">
        <v>381</v>
      </c>
      <c r="O13" s="9">
        <f>M13+365</f>
        <v>44257</v>
      </c>
      <c r="P13" s="23" t="str">
        <f t="shared" si="0"/>
        <v>маршруты</v>
      </c>
      <c r="R13" s="23"/>
      <c r="S13" s="47" t="e">
        <f>VLOOKUP($B13,[1]Лист1!$B$5:$G$100,4,0)</f>
        <v>#N/A</v>
      </c>
      <c r="T13" s="47" t="e">
        <f>VLOOKUP($B13,[1]Лист1!$B$5:$G$100,5,0)</f>
        <v>#N/A</v>
      </c>
      <c r="U13" s="23"/>
    </row>
    <row r="14" spans="1:256" x14ac:dyDescent="0.25">
      <c r="A14" s="6">
        <v>12</v>
      </c>
      <c r="B14" s="50" t="s">
        <v>367</v>
      </c>
      <c r="C14" s="7" t="str">
        <f>VLOOKUP(B14,[2]Лист1!$B$3:$E$532,1,0)</f>
        <v>Архипова Алена Сергеевна</v>
      </c>
      <c r="D14" s="7" t="str">
        <f>VLOOKUP(C14,[2]Лист1!$B$3:$E$532,3,0)</f>
        <v>спортивный туризм</v>
      </c>
      <c r="E14" s="7"/>
      <c r="F14" s="7"/>
      <c r="G14" s="24" t="s">
        <v>10</v>
      </c>
      <c r="H14" s="24"/>
      <c r="I14" s="10" t="s">
        <v>18</v>
      </c>
      <c r="J14" s="9">
        <v>43178</v>
      </c>
      <c r="K14" s="11">
        <v>49</v>
      </c>
      <c r="L14" s="10" t="s">
        <v>18</v>
      </c>
      <c r="M14" s="51">
        <v>43178</v>
      </c>
      <c r="N14" s="11">
        <v>49</v>
      </c>
      <c r="O14" s="9">
        <f>M14+365*2</f>
        <v>43908</v>
      </c>
      <c r="P14" s="23" t="str">
        <f t="shared" si="0"/>
        <v>дистанции пешеходные</v>
      </c>
      <c r="R14" s="23"/>
      <c r="S14" s="47">
        <f>VLOOKUP($B14,[1]Лист1!$B$5:$G$100,4,0)</f>
        <v>6</v>
      </c>
      <c r="T14" s="47">
        <f>VLOOKUP($B14,[1]Лист1!$B$5:$G$100,5,0)</f>
        <v>6</v>
      </c>
      <c r="U14" s="23"/>
    </row>
    <row r="15" spans="1:256" x14ac:dyDescent="0.25">
      <c r="A15" s="6">
        <v>13</v>
      </c>
      <c r="B15" s="24" t="s">
        <v>268</v>
      </c>
      <c r="C15" s="7" t="str">
        <f>VLOOKUP(B15,[2]Лист1!$B$3:$E$532,1,0)</f>
        <v>Бабич Дмитрий Владимирович</v>
      </c>
      <c r="D15" s="7" t="str">
        <f>VLOOKUP(C15,[2]Лист1!$B$3:$E$532,3,0)</f>
        <v>спортивный туризм</v>
      </c>
      <c r="E15" s="7"/>
      <c r="F15" s="7"/>
      <c r="G15" s="24" t="s">
        <v>218</v>
      </c>
      <c r="H15" s="24"/>
      <c r="I15" s="10" t="s">
        <v>15</v>
      </c>
      <c r="J15" s="9">
        <v>41019</v>
      </c>
      <c r="K15" s="11">
        <v>1308</v>
      </c>
      <c r="L15" s="10" t="s">
        <v>266</v>
      </c>
      <c r="M15" s="9"/>
      <c r="N15" s="11"/>
      <c r="O15" s="9"/>
      <c r="P15" s="23" t="str">
        <f t="shared" si="0"/>
        <v/>
      </c>
      <c r="R15" s="23"/>
      <c r="S15" s="47" t="e">
        <f>VLOOKUP($B15,[1]Лист1!$B$5:$G$100,4,0)</f>
        <v>#N/A</v>
      </c>
      <c r="T15" s="47" t="e">
        <f>VLOOKUP($B15,[1]Лист1!$B$5:$G$100,5,0)</f>
        <v>#N/A</v>
      </c>
      <c r="U15" s="23"/>
    </row>
    <row r="16" spans="1:256" x14ac:dyDescent="0.25">
      <c r="A16" s="6">
        <v>14</v>
      </c>
      <c r="B16" s="49" t="s">
        <v>20</v>
      </c>
      <c r="C16" s="7" t="str">
        <f>VLOOKUP(B16,[2]Лист1!$B$3:$E$532,1,0)</f>
        <v>Бабичев Виктор Александрович</v>
      </c>
      <c r="D16" s="7" t="str">
        <f>VLOOKUP(C16,[2]Лист1!$B$3:$E$532,3,0)</f>
        <v>спортивный туризм</v>
      </c>
      <c r="E16" s="7">
        <v>1982</v>
      </c>
      <c r="F16" s="7">
        <v>38</v>
      </c>
      <c r="G16" s="24" t="s">
        <v>10</v>
      </c>
      <c r="H16" s="24"/>
      <c r="I16" s="10" t="s">
        <v>18</v>
      </c>
      <c r="J16" s="9">
        <v>43178</v>
      </c>
      <c r="K16" s="11">
        <v>49</v>
      </c>
      <c r="L16" s="10" t="s">
        <v>18</v>
      </c>
      <c r="M16" s="51">
        <v>43178</v>
      </c>
      <c r="N16" s="11">
        <v>49</v>
      </c>
      <c r="O16" s="9">
        <f>M16+365*2</f>
        <v>43908</v>
      </c>
      <c r="P16" s="23" t="str">
        <f t="shared" ref="P16:P73" si="1">IF(M16&gt;0,G16,"")</f>
        <v>дистанции пешеходные</v>
      </c>
      <c r="R16" s="23"/>
      <c r="S16" s="47">
        <f>VLOOKUP($B16,[1]Лист1!$B$5:$G$100,4,0)</f>
        <v>23</v>
      </c>
      <c r="T16" s="47">
        <f>VLOOKUP($B16,[1]Лист1!$B$5:$G$100,5,0)</f>
        <v>24</v>
      </c>
      <c r="U16" s="23"/>
    </row>
    <row r="17" spans="1:21" x14ac:dyDescent="0.25">
      <c r="A17" s="6">
        <v>15</v>
      </c>
      <c r="B17" s="49" t="s">
        <v>21</v>
      </c>
      <c r="C17" s="7" t="str">
        <f>VLOOKUP(B17,[2]Лист1!$B$3:$E$532,1,0)</f>
        <v>Бабичева Елена Андреевна</v>
      </c>
      <c r="D17" s="7" t="str">
        <f>VLOOKUP(C17,[2]Лист1!$B$3:$E$532,3,0)</f>
        <v>спортивный туризм</v>
      </c>
      <c r="E17" s="7">
        <v>1980</v>
      </c>
      <c r="F17" s="7">
        <v>40</v>
      </c>
      <c r="G17" s="24" t="s">
        <v>10</v>
      </c>
      <c r="H17" s="24"/>
      <c r="I17" s="10" t="s">
        <v>8</v>
      </c>
      <c r="J17" s="9">
        <v>43178</v>
      </c>
      <c r="K17" s="11">
        <v>49</v>
      </c>
      <c r="L17" s="10" t="s">
        <v>8</v>
      </c>
      <c r="M17" s="51">
        <v>43178</v>
      </c>
      <c r="N17" s="11">
        <v>49</v>
      </c>
      <c r="O17" s="9">
        <f>M17+365*2</f>
        <v>43908</v>
      </c>
      <c r="P17" s="23" t="str">
        <f t="shared" si="1"/>
        <v>дистанции пешеходные</v>
      </c>
      <c r="R17" s="23"/>
      <c r="S17" s="47">
        <f>VLOOKUP($B17,[1]Лист1!$B$5:$G$100,4,0)</f>
        <v>108</v>
      </c>
      <c r="T17" s="47">
        <f>VLOOKUP($B17,[1]Лист1!$B$5:$G$100,5,0)</f>
        <v>108</v>
      </c>
      <c r="U17" s="23"/>
    </row>
    <row r="18" spans="1:21" x14ac:dyDescent="0.25">
      <c r="A18" s="6">
        <v>16</v>
      </c>
      <c r="B18" s="7" t="s">
        <v>22</v>
      </c>
      <c r="C18" s="7" t="str">
        <f>VLOOKUP(B18,[2]Лист1!$B$3:$E$532,1,0)</f>
        <v>Баданин Александр Леонидович</v>
      </c>
      <c r="D18" s="7">
        <f>VLOOKUP(C18,[2]Лист1!$B$3:$E$532,3,0)</f>
        <v>0</v>
      </c>
      <c r="E18" s="7"/>
      <c r="F18" s="7"/>
      <c r="G18" s="24" t="s">
        <v>7</v>
      </c>
      <c r="H18" s="24"/>
      <c r="I18" s="10" t="s">
        <v>15</v>
      </c>
      <c r="J18" s="9">
        <v>43202</v>
      </c>
      <c r="K18" s="11">
        <v>73</v>
      </c>
      <c r="L18" s="10" t="s">
        <v>15</v>
      </c>
      <c r="M18" s="52">
        <v>43567</v>
      </c>
      <c r="N18" s="11" t="s">
        <v>365</v>
      </c>
      <c r="O18" s="9">
        <f>M18+365</f>
        <v>43932</v>
      </c>
      <c r="P18" s="23" t="str">
        <f t="shared" si="1"/>
        <v>дистанции горные</v>
      </c>
      <c r="R18" s="23"/>
      <c r="S18" s="47" t="e">
        <f>VLOOKUP($B18,[1]Лист1!$B$5:$G$100,4,0)</f>
        <v>#N/A</v>
      </c>
      <c r="T18" s="47" t="e">
        <f>VLOOKUP($B18,[1]Лист1!$B$5:$G$100,5,0)</f>
        <v>#N/A</v>
      </c>
      <c r="U18" s="23"/>
    </row>
    <row r="19" spans="1:21" x14ac:dyDescent="0.25">
      <c r="A19" s="6">
        <v>17</v>
      </c>
      <c r="B19" s="24" t="s">
        <v>288</v>
      </c>
      <c r="C19" s="7" t="str">
        <f>VLOOKUP(B19,[2]Лист1!$B$3:$E$532,1,0)</f>
        <v>Баевская Марина Павловна</v>
      </c>
      <c r="D19" s="7">
        <f>VLOOKUP(C19,[2]Лист1!$B$3:$E$532,3,0)</f>
        <v>0</v>
      </c>
      <c r="E19" s="7"/>
      <c r="F19" s="7"/>
      <c r="G19" s="24" t="s">
        <v>289</v>
      </c>
      <c r="H19" s="24"/>
      <c r="I19" s="10" t="s">
        <v>15</v>
      </c>
      <c r="J19" s="9">
        <v>43577</v>
      </c>
      <c r="K19" s="11" t="s">
        <v>301</v>
      </c>
      <c r="L19" s="10" t="s">
        <v>15</v>
      </c>
      <c r="M19" s="52">
        <v>43577</v>
      </c>
      <c r="N19" s="11" t="s">
        <v>301</v>
      </c>
      <c r="O19" s="9">
        <f>M19+365</f>
        <v>43942</v>
      </c>
      <c r="P19" s="23" t="str">
        <f t="shared" si="1"/>
        <v>дистанции на средствах передвижения (кони)</v>
      </c>
      <c r="R19" s="23"/>
      <c r="S19" s="47" t="e">
        <f>VLOOKUP($B19,[1]Лист1!$B$5:$G$100,4,0)</f>
        <v>#N/A</v>
      </c>
      <c r="T19" s="47" t="e">
        <f>VLOOKUP($B19,[1]Лист1!$B$5:$G$100,5,0)</f>
        <v>#N/A</v>
      </c>
      <c r="U19" s="23"/>
    </row>
    <row r="20" spans="1:21" x14ac:dyDescent="0.25">
      <c r="A20" s="6">
        <v>18</v>
      </c>
      <c r="B20" s="24" t="s">
        <v>402</v>
      </c>
      <c r="C20" s="7" t="e">
        <f>VLOOKUP(B20,[2]Лист1!$B$3:$E$532,1,0)</f>
        <v>#N/A</v>
      </c>
      <c r="D20" s="7" t="e">
        <f>VLOOKUP(C20,[2]Лист1!$B$3:$E$532,3,0)</f>
        <v>#N/A</v>
      </c>
      <c r="E20" s="7"/>
      <c r="F20" s="7"/>
      <c r="G20" s="24" t="s">
        <v>315</v>
      </c>
      <c r="H20" s="24"/>
      <c r="I20" s="10" t="s">
        <v>18</v>
      </c>
      <c r="J20" s="9">
        <v>43892</v>
      </c>
      <c r="K20" s="11" t="s">
        <v>381</v>
      </c>
      <c r="L20" s="10" t="s">
        <v>18</v>
      </c>
      <c r="M20" s="9">
        <v>43892</v>
      </c>
      <c r="N20" s="11" t="s">
        <v>381</v>
      </c>
      <c r="O20" s="9">
        <f>M20+365*2</f>
        <v>44622</v>
      </c>
      <c r="P20" s="23" t="str">
        <f t="shared" si="1"/>
        <v>маршруты</v>
      </c>
      <c r="R20" s="23"/>
      <c r="S20" s="47" t="e">
        <f>VLOOKUP($B20,[1]Лист1!$B$5:$G$100,4,0)</f>
        <v>#N/A</v>
      </c>
      <c r="T20" s="47" t="e">
        <f>VLOOKUP($B20,[1]Лист1!$B$5:$G$100,5,0)</f>
        <v>#N/A</v>
      </c>
      <c r="U20" s="23"/>
    </row>
    <row r="21" spans="1:21" x14ac:dyDescent="0.25">
      <c r="A21" s="6">
        <v>19</v>
      </c>
      <c r="B21" s="44" t="s">
        <v>23</v>
      </c>
      <c r="C21" s="7" t="str">
        <f>VLOOKUP(B21,[2]Лист1!$B$3:$E$532,1,0)</f>
        <v>Баканов Михаил Игоревич</v>
      </c>
      <c r="D21" s="7" t="str">
        <f>VLOOKUP(C21,[2]Лист1!$B$3:$E$532,3,0)</f>
        <v>спортивный туризм</v>
      </c>
      <c r="E21" s="7">
        <v>1999</v>
      </c>
      <c r="F21" s="7">
        <v>21</v>
      </c>
      <c r="G21" s="24" t="s">
        <v>10</v>
      </c>
      <c r="H21" s="24"/>
      <c r="I21" s="10" t="s">
        <v>15</v>
      </c>
      <c r="J21" s="9">
        <v>43178</v>
      </c>
      <c r="K21" s="11">
        <v>49</v>
      </c>
      <c r="L21" s="10" t="s">
        <v>15</v>
      </c>
      <c r="M21" s="51">
        <v>43555</v>
      </c>
      <c r="N21" s="11" t="s">
        <v>287</v>
      </c>
      <c r="O21" s="9">
        <f>M21+365</f>
        <v>43920</v>
      </c>
      <c r="P21" s="23" t="str">
        <f t="shared" si="1"/>
        <v>дистанции пешеходные</v>
      </c>
      <c r="S21" s="47" t="e">
        <f>VLOOKUP($B21,[1]Лист1!$B$5:$G$100,4,0)</f>
        <v>#N/A</v>
      </c>
      <c r="T21" s="47" t="e">
        <f>VLOOKUP($B21,[1]Лист1!$B$5:$G$100,5,0)</f>
        <v>#N/A</v>
      </c>
    </row>
    <row r="22" spans="1:21" x14ac:dyDescent="0.25">
      <c r="A22" s="6">
        <v>20</v>
      </c>
      <c r="B22" s="7" t="s">
        <v>24</v>
      </c>
      <c r="C22" s="7" t="str">
        <f>VLOOKUP(B22,[2]Лист1!$B$3:$E$532,1,0)</f>
        <v>Барыкина Дарья Александровна</v>
      </c>
      <c r="D22" s="7" t="str">
        <f>VLOOKUP(C22,[2]Лист1!$B$3:$E$532,3,0)</f>
        <v>спортивный туризм</v>
      </c>
      <c r="E22" s="7">
        <v>1981</v>
      </c>
      <c r="F22" s="7">
        <v>39</v>
      </c>
      <c r="G22" s="24" t="s">
        <v>10</v>
      </c>
      <c r="H22" s="24"/>
      <c r="I22" s="10" t="s">
        <v>15</v>
      </c>
      <c r="J22" s="9">
        <v>42097</v>
      </c>
      <c r="K22" s="8">
        <v>1174</v>
      </c>
      <c r="L22" s="10" t="s">
        <v>266</v>
      </c>
      <c r="M22" s="9"/>
      <c r="N22" s="11"/>
      <c r="O22" s="9"/>
      <c r="P22" s="23" t="str">
        <f t="shared" si="1"/>
        <v/>
      </c>
      <c r="R22" s="23"/>
      <c r="S22" s="47" t="e">
        <f>VLOOKUP($B22,[1]Лист1!$B$5:$G$100,4,0)</f>
        <v>#N/A</v>
      </c>
      <c r="T22" s="47" t="e">
        <f>VLOOKUP($B22,[1]Лист1!$B$5:$G$100,5,0)</f>
        <v>#N/A</v>
      </c>
      <c r="U22" s="23"/>
    </row>
    <row r="23" spans="1:21" x14ac:dyDescent="0.25">
      <c r="A23" s="6">
        <v>21</v>
      </c>
      <c r="B23" s="43" t="s">
        <v>318</v>
      </c>
      <c r="C23" s="7" t="str">
        <f>VLOOKUP(B23,[2]Лист1!$B$3:$E$532,1,0)</f>
        <v>Барышков Юрий Сергеевич</v>
      </c>
      <c r="D23" s="7">
        <f>VLOOKUP(C23,[2]Лист1!$B$3:$E$532,3,0)</f>
        <v>0</v>
      </c>
      <c r="E23" s="7"/>
      <c r="F23" s="7"/>
      <c r="G23" s="24" t="s">
        <v>315</v>
      </c>
      <c r="H23" s="24"/>
      <c r="I23" s="10" t="s">
        <v>15</v>
      </c>
      <c r="J23" s="9">
        <v>43577</v>
      </c>
      <c r="K23" s="11" t="s">
        <v>301</v>
      </c>
      <c r="L23" s="10" t="s">
        <v>15</v>
      </c>
      <c r="M23" s="52">
        <v>43577</v>
      </c>
      <c r="N23" s="11" t="s">
        <v>301</v>
      </c>
      <c r="O23" s="9">
        <f>M23+365</f>
        <v>43942</v>
      </c>
      <c r="P23" s="23" t="str">
        <f t="shared" si="1"/>
        <v>маршруты</v>
      </c>
      <c r="R23" s="23"/>
      <c r="S23" s="47" t="e">
        <f>VLOOKUP($B23,[1]Лист1!$B$5:$G$100,4,0)</f>
        <v>#N/A</v>
      </c>
      <c r="T23" s="47" t="e">
        <f>VLOOKUP($B23,[1]Лист1!$B$5:$G$100,5,0)</f>
        <v>#N/A</v>
      </c>
      <c r="U23" s="23"/>
    </row>
    <row r="24" spans="1:21" x14ac:dyDescent="0.25">
      <c r="A24" s="6">
        <v>22</v>
      </c>
      <c r="B24" s="7" t="s">
        <v>26</v>
      </c>
      <c r="C24" s="7" t="str">
        <f>VLOOKUP(B24,[2]Лист1!$B$3:$E$532,1,0)</f>
        <v>Бахтина Алена Геннадьевна</v>
      </c>
      <c r="D24" s="7" t="str">
        <f>VLOOKUP(C24,[2]Лист1!$B$3:$E$532,3,0)</f>
        <v>спортивный туризм</v>
      </c>
      <c r="E24" s="7">
        <v>1991</v>
      </c>
      <c r="F24" s="7">
        <v>29</v>
      </c>
      <c r="G24" s="24" t="s">
        <v>10</v>
      </c>
      <c r="H24" s="24"/>
      <c r="I24" s="10" t="s">
        <v>15</v>
      </c>
      <c r="J24" s="9">
        <v>41345</v>
      </c>
      <c r="K24" s="8">
        <v>717</v>
      </c>
      <c r="L24" s="10" t="s">
        <v>15</v>
      </c>
      <c r="M24" s="9">
        <v>43876</v>
      </c>
      <c r="N24" s="11" t="s">
        <v>378</v>
      </c>
      <c r="O24" s="9">
        <f>M24+365</f>
        <v>44241</v>
      </c>
      <c r="P24" s="23" t="str">
        <f t="shared" si="1"/>
        <v>дистанции пешеходные</v>
      </c>
      <c r="R24" s="23"/>
      <c r="S24" s="47" t="e">
        <f>VLOOKUP($B24,[1]Лист1!$B$5:$G$100,4,0)</f>
        <v>#N/A</v>
      </c>
      <c r="T24" s="47" t="e">
        <f>VLOOKUP($B24,[1]Лист1!$B$5:$G$100,5,0)</f>
        <v>#N/A</v>
      </c>
      <c r="U24" s="23"/>
    </row>
    <row r="25" spans="1:21" x14ac:dyDescent="0.25">
      <c r="A25" s="6">
        <v>23</v>
      </c>
      <c r="B25" s="7" t="s">
        <v>27</v>
      </c>
      <c r="C25" s="7" t="str">
        <f>VLOOKUP(B25,[2]Лист1!$B$3:$E$532,1,0)</f>
        <v>Бахтина Ирина Леонидовна</v>
      </c>
      <c r="D25" s="7" t="str">
        <f>VLOOKUP(C25,[2]Лист1!$B$3:$E$532,3,0)</f>
        <v>спортивный туризм</v>
      </c>
      <c r="E25" s="7">
        <v>1966</v>
      </c>
      <c r="F25" s="7">
        <v>54</v>
      </c>
      <c r="G25" s="24" t="s">
        <v>10</v>
      </c>
      <c r="H25" s="24"/>
      <c r="I25" s="10" t="s">
        <v>8</v>
      </c>
      <c r="J25" s="9">
        <v>41345</v>
      </c>
      <c r="K25" s="8">
        <v>717</v>
      </c>
      <c r="L25" s="10" t="s">
        <v>8</v>
      </c>
      <c r="M25" s="9">
        <v>43511</v>
      </c>
      <c r="N25" s="11" t="s">
        <v>25</v>
      </c>
      <c r="O25" s="9">
        <f>M25+365*2</f>
        <v>44241</v>
      </c>
      <c r="P25" s="23" t="str">
        <f t="shared" si="1"/>
        <v>дистанции пешеходные</v>
      </c>
      <c r="R25" s="23"/>
      <c r="S25" s="47">
        <f>VLOOKUP($B25,[1]Лист1!$B$5:$G$100,4,0)</f>
        <v>35</v>
      </c>
      <c r="T25" s="47">
        <f>VLOOKUP($B25,[1]Лист1!$B$5:$G$100,5,0)</f>
        <v>35</v>
      </c>
      <c r="U25" s="23"/>
    </row>
    <row r="26" spans="1:21" x14ac:dyDescent="0.25">
      <c r="A26" s="6">
        <v>24</v>
      </c>
      <c r="B26" s="7" t="s">
        <v>382</v>
      </c>
      <c r="C26" s="7" t="e">
        <f>VLOOKUP(B26,[2]Лист1!$B$3:$E$532,1,0)</f>
        <v>#N/A</v>
      </c>
      <c r="D26" s="7" t="e">
        <f>VLOOKUP(C26,[2]Лист1!$B$3:$E$532,3,0)</f>
        <v>#N/A</v>
      </c>
      <c r="E26" s="7"/>
      <c r="F26" s="7"/>
      <c r="G26" s="24" t="s">
        <v>315</v>
      </c>
      <c r="H26" s="24"/>
      <c r="I26" s="10" t="s">
        <v>15</v>
      </c>
      <c r="J26" s="9">
        <v>43892</v>
      </c>
      <c r="K26" s="11" t="s">
        <v>381</v>
      </c>
      <c r="L26" s="10" t="s">
        <v>15</v>
      </c>
      <c r="M26" s="9">
        <v>43892</v>
      </c>
      <c r="N26" s="11" t="s">
        <v>381</v>
      </c>
      <c r="O26" s="9">
        <f>M26+365</f>
        <v>44257</v>
      </c>
      <c r="P26" s="23" t="str">
        <f t="shared" si="1"/>
        <v>маршруты</v>
      </c>
      <c r="R26" s="23"/>
      <c r="S26" s="47" t="e">
        <f>VLOOKUP($B26,[1]Лист1!$B$5:$G$100,4,0)</f>
        <v>#N/A</v>
      </c>
      <c r="T26" s="47" t="e">
        <f>VLOOKUP($B26,[1]Лист1!$B$5:$G$100,5,0)</f>
        <v>#N/A</v>
      </c>
      <c r="U26" s="23"/>
    </row>
    <row r="27" spans="1:21" x14ac:dyDescent="0.25">
      <c r="A27" s="6">
        <v>25</v>
      </c>
      <c r="B27" s="7" t="s">
        <v>28</v>
      </c>
      <c r="C27" s="7" t="str">
        <f>VLOOKUP(B27,[2]Лист1!$B$3:$E$532,1,0)</f>
        <v>Безбородов Константин Владимирович</v>
      </c>
      <c r="D27" s="7" t="str">
        <f>VLOOKUP(C27,[2]Лист1!$B$3:$E$532,3,0)</f>
        <v>спортивный туризм</v>
      </c>
      <c r="E27" s="7">
        <v>1991</v>
      </c>
      <c r="F27" s="7">
        <v>29</v>
      </c>
      <c r="G27" s="24" t="s">
        <v>10</v>
      </c>
      <c r="H27" s="24"/>
      <c r="I27" s="10" t="s">
        <v>15</v>
      </c>
      <c r="J27" s="9">
        <v>41310</v>
      </c>
      <c r="K27" s="8">
        <v>341</v>
      </c>
      <c r="L27" s="10" t="s">
        <v>266</v>
      </c>
      <c r="M27" s="9"/>
      <c r="N27" s="11"/>
      <c r="O27" s="9"/>
      <c r="P27" s="23" t="str">
        <f t="shared" si="1"/>
        <v/>
      </c>
      <c r="R27" s="23"/>
      <c r="S27" s="47" t="e">
        <f>VLOOKUP($B27,[1]Лист1!$B$5:$G$100,4,0)</f>
        <v>#N/A</v>
      </c>
      <c r="T27" s="47" t="e">
        <f>VLOOKUP($B27,[1]Лист1!$B$5:$G$100,5,0)</f>
        <v>#N/A</v>
      </c>
      <c r="U27" s="23"/>
    </row>
    <row r="28" spans="1:21" x14ac:dyDescent="0.25">
      <c r="A28" s="6">
        <v>26</v>
      </c>
      <c r="B28" s="24" t="s">
        <v>29</v>
      </c>
      <c r="C28" s="7" t="str">
        <f>VLOOKUP(B28,[2]Лист1!$B$3:$E$532,1,0)</f>
        <v>Беззубов Максим Валерьевич</v>
      </c>
      <c r="D28" s="7" t="str">
        <f>VLOOKUP(C28,[2]Лист1!$B$3:$E$532,3,0)</f>
        <v>спортивный туризм</v>
      </c>
      <c r="E28" s="7">
        <v>1997</v>
      </c>
      <c r="F28" s="7">
        <v>23</v>
      </c>
      <c r="G28" s="24" t="s">
        <v>10</v>
      </c>
      <c r="H28" s="24"/>
      <c r="I28" s="10" t="s">
        <v>15</v>
      </c>
      <c r="J28" s="9">
        <v>42606</v>
      </c>
      <c r="K28" s="10">
        <v>167</v>
      </c>
      <c r="L28" s="10" t="s">
        <v>15</v>
      </c>
      <c r="M28" s="9">
        <v>43701</v>
      </c>
      <c r="N28" s="11" t="s">
        <v>366</v>
      </c>
      <c r="O28" s="9">
        <f>M28+365</f>
        <v>44066</v>
      </c>
      <c r="P28" s="23" t="str">
        <f t="shared" si="1"/>
        <v>дистанции пешеходные</v>
      </c>
      <c r="R28" s="23"/>
      <c r="S28" s="47" t="e">
        <f>VLOOKUP($B28,[1]Лист1!$B$5:$G$100,4,0)</f>
        <v>#N/A</v>
      </c>
      <c r="T28" s="47" t="e">
        <f>VLOOKUP($B28,[1]Лист1!$B$5:$G$100,5,0)</f>
        <v>#N/A</v>
      </c>
      <c r="U28" s="23"/>
    </row>
    <row r="29" spans="1:21" x14ac:dyDescent="0.25">
      <c r="A29" s="6">
        <v>27</v>
      </c>
      <c r="B29" s="24" t="s">
        <v>31</v>
      </c>
      <c r="C29" s="7" t="str">
        <f>VLOOKUP(B29,[2]Лист1!$B$3:$E$532,1,0)</f>
        <v>Белкин Владислав Игоревич</v>
      </c>
      <c r="D29" s="7">
        <f>VLOOKUP(C29,[2]Лист1!$B$3:$E$532,3,0)</f>
        <v>0</v>
      </c>
      <c r="E29" s="7"/>
      <c r="F29" s="7"/>
      <c r="G29" s="24" t="s">
        <v>32</v>
      </c>
      <c r="H29" s="24"/>
      <c r="I29" s="10" t="s">
        <v>15</v>
      </c>
      <c r="J29" s="9">
        <v>43066</v>
      </c>
      <c r="K29" s="11">
        <v>237</v>
      </c>
      <c r="L29" s="10" t="s">
        <v>266</v>
      </c>
      <c r="M29" s="9"/>
      <c r="N29" s="11"/>
      <c r="O29" s="9"/>
      <c r="P29" s="23" t="str">
        <f t="shared" si="1"/>
        <v/>
      </c>
      <c r="R29" s="23"/>
      <c r="S29" s="47" t="e">
        <f>VLOOKUP($B29,[1]Лист1!$B$5:$G$100,4,0)</f>
        <v>#N/A</v>
      </c>
      <c r="T29" s="47" t="e">
        <f>VLOOKUP($B29,[1]Лист1!$B$5:$G$100,5,0)</f>
        <v>#N/A</v>
      </c>
      <c r="U29" s="23"/>
    </row>
    <row r="30" spans="1:21" x14ac:dyDescent="0.25">
      <c r="A30" s="6">
        <v>28</v>
      </c>
      <c r="B30" s="7" t="s">
        <v>33</v>
      </c>
      <c r="C30" s="7" t="str">
        <f>VLOOKUP(B30,[2]Лист1!$B$3:$E$532,1,0)</f>
        <v>Белякова Анастасия Вячеславовна</v>
      </c>
      <c r="D30" s="7" t="str">
        <f>VLOOKUP(C30,[2]Лист1!$B$3:$E$532,3,0)</f>
        <v>спортивный туризм</v>
      </c>
      <c r="E30" s="7">
        <v>1989</v>
      </c>
      <c r="F30" s="7">
        <v>31</v>
      </c>
      <c r="G30" s="24" t="s">
        <v>10</v>
      </c>
      <c r="H30" s="24"/>
      <c r="I30" s="10" t="s">
        <v>8</v>
      </c>
      <c r="J30" s="9">
        <v>43349</v>
      </c>
      <c r="K30" s="11" t="s">
        <v>34</v>
      </c>
      <c r="L30" s="10" t="s">
        <v>8</v>
      </c>
      <c r="M30" s="9">
        <v>43349</v>
      </c>
      <c r="N30" s="11" t="s">
        <v>34</v>
      </c>
      <c r="O30" s="9">
        <f t="shared" ref="O30:O35" si="2">M30+365*2</f>
        <v>44079</v>
      </c>
      <c r="P30" s="23" t="str">
        <f t="shared" si="1"/>
        <v>дистанции пешеходные</v>
      </c>
      <c r="R30" s="23"/>
      <c r="S30" s="47">
        <f>VLOOKUP($B30,[1]Лист1!$B$5:$G$100,4,0)</f>
        <v>178</v>
      </c>
      <c r="T30" s="47">
        <f>VLOOKUP($B30,[1]Лист1!$B$5:$G$100,5,0)</f>
        <v>178</v>
      </c>
      <c r="U30" s="23"/>
    </row>
    <row r="31" spans="1:21" x14ac:dyDescent="0.25">
      <c r="A31" s="6">
        <v>29</v>
      </c>
      <c r="B31" s="43" t="s">
        <v>346</v>
      </c>
      <c r="C31" s="7" t="str">
        <f>VLOOKUP(B31,[2]Лист1!$B$3:$E$532,1,0)</f>
        <v>Благово Владимир Владимирович</v>
      </c>
      <c r="D31" s="7">
        <f>VLOOKUP(C31,[2]Лист1!$B$3:$E$532,3,0)</f>
        <v>0</v>
      </c>
      <c r="E31" s="7"/>
      <c r="F31" s="7"/>
      <c r="G31" s="24" t="s">
        <v>315</v>
      </c>
      <c r="H31" s="24"/>
      <c r="I31" s="10" t="s">
        <v>8</v>
      </c>
      <c r="J31" s="9">
        <v>43577</v>
      </c>
      <c r="K31" s="11" t="s">
        <v>301</v>
      </c>
      <c r="L31" s="10" t="s">
        <v>8</v>
      </c>
      <c r="M31" s="9">
        <v>43577</v>
      </c>
      <c r="N31" s="11" t="s">
        <v>301</v>
      </c>
      <c r="O31" s="9">
        <f t="shared" si="2"/>
        <v>44307</v>
      </c>
      <c r="P31" s="23" t="str">
        <f t="shared" si="1"/>
        <v>маршруты</v>
      </c>
      <c r="R31" s="23"/>
      <c r="S31" s="47" t="e">
        <f>VLOOKUP($B31,[1]Лист1!$B$5:$G$100,4,0)</f>
        <v>#N/A</v>
      </c>
      <c r="T31" s="47" t="e">
        <f>VLOOKUP($B31,[1]Лист1!$B$5:$G$100,5,0)</f>
        <v>#N/A</v>
      </c>
      <c r="U31" s="23"/>
    </row>
    <row r="32" spans="1:21" x14ac:dyDescent="0.25">
      <c r="A32" s="6">
        <v>30</v>
      </c>
      <c r="B32" s="7" t="s">
        <v>35</v>
      </c>
      <c r="C32" s="7" t="str">
        <f>VLOOKUP(B32,[2]Лист1!$B$3:$E$532,1,0)</f>
        <v>Бобков Андрей Александрович</v>
      </c>
      <c r="D32" s="7" t="str">
        <f>VLOOKUP(C32,[2]Лист1!$B$3:$E$532,3,0)</f>
        <v>спортивный туризм</v>
      </c>
      <c r="E32" s="7">
        <v>1992</v>
      </c>
      <c r="F32" s="7">
        <v>28</v>
      </c>
      <c r="G32" s="24" t="s">
        <v>10</v>
      </c>
      <c r="H32" s="24"/>
      <c r="I32" s="10" t="s">
        <v>18</v>
      </c>
      <c r="J32" s="9">
        <v>42606</v>
      </c>
      <c r="K32" s="8">
        <v>167</v>
      </c>
      <c r="L32" s="10" t="s">
        <v>18</v>
      </c>
      <c r="M32" s="9">
        <v>43701</v>
      </c>
      <c r="N32" s="11" t="s">
        <v>366</v>
      </c>
      <c r="O32" s="9">
        <f t="shared" si="2"/>
        <v>44431</v>
      </c>
      <c r="P32" s="23" t="str">
        <f t="shared" si="1"/>
        <v>дистанции пешеходные</v>
      </c>
      <c r="R32" s="23"/>
      <c r="S32" s="47">
        <f>VLOOKUP($B32,[1]Лист1!$B$5:$G$100,4,0)</f>
        <v>37</v>
      </c>
      <c r="T32" s="47">
        <f>VLOOKUP($B32,[1]Лист1!$B$5:$G$100,5,0)</f>
        <v>38</v>
      </c>
      <c r="U32" s="23"/>
    </row>
    <row r="33" spans="1:21" x14ac:dyDescent="0.25">
      <c r="A33" s="6">
        <v>31</v>
      </c>
      <c r="B33" s="7" t="s">
        <v>36</v>
      </c>
      <c r="C33" s="7" t="str">
        <f>VLOOKUP(B33,[2]Лист1!$B$3:$E$532,1,0)</f>
        <v>Бобков Виктор Алексеевич</v>
      </c>
      <c r="D33" s="7" t="str">
        <f>VLOOKUP(C33,[2]Лист1!$B$3:$E$532,3,0)</f>
        <v>спортивный туризм</v>
      </c>
      <c r="E33" s="7"/>
      <c r="F33" s="7"/>
      <c r="G33" s="24" t="s">
        <v>7</v>
      </c>
      <c r="H33" s="24"/>
      <c r="I33" s="10" t="s">
        <v>18</v>
      </c>
      <c r="J33" s="9">
        <v>37791</v>
      </c>
      <c r="K33" s="11">
        <v>36</v>
      </c>
      <c r="L33" s="10" t="s">
        <v>18</v>
      </c>
      <c r="M33" s="9">
        <v>43511</v>
      </c>
      <c r="N33" s="11" t="s">
        <v>25</v>
      </c>
      <c r="O33" s="9">
        <f t="shared" si="2"/>
        <v>44241</v>
      </c>
      <c r="P33" s="23" t="str">
        <f t="shared" si="1"/>
        <v>дистанции горные</v>
      </c>
      <c r="R33" s="23"/>
      <c r="S33" s="47" t="e">
        <f>VLOOKUP($B33,[1]Лист1!$B$5:$G$100,4,0)</f>
        <v>#N/A</v>
      </c>
      <c r="T33" s="47" t="e">
        <f>VLOOKUP($B33,[1]Лист1!$B$5:$G$100,5,0)</f>
        <v>#N/A</v>
      </c>
      <c r="U33" s="23"/>
    </row>
    <row r="34" spans="1:21" x14ac:dyDescent="0.25">
      <c r="A34" s="6">
        <v>32</v>
      </c>
      <c r="B34" s="7" t="s">
        <v>37</v>
      </c>
      <c r="C34" s="7" t="str">
        <f>VLOOKUP(B34,[2]Лист1!$B$3:$E$532,1,0)</f>
        <v>Богатова Анна Игоревна</v>
      </c>
      <c r="D34" s="7" t="str">
        <f>VLOOKUP(C34,[2]Лист1!$B$3:$E$532,3,0)</f>
        <v>спортивный туризм</v>
      </c>
      <c r="E34" s="7">
        <v>1973</v>
      </c>
      <c r="F34" s="7">
        <v>47</v>
      </c>
      <c r="G34" s="24" t="s">
        <v>10</v>
      </c>
      <c r="H34" s="24"/>
      <c r="I34" s="10" t="s">
        <v>8</v>
      </c>
      <c r="J34" s="9">
        <v>43857</v>
      </c>
      <c r="K34" s="8" t="s">
        <v>379</v>
      </c>
      <c r="L34" s="10" t="s">
        <v>8</v>
      </c>
      <c r="M34" s="9">
        <v>43857</v>
      </c>
      <c r="N34" s="8" t="s">
        <v>379</v>
      </c>
      <c r="O34" s="9">
        <f t="shared" si="2"/>
        <v>44587</v>
      </c>
      <c r="P34" s="23" t="str">
        <f t="shared" si="1"/>
        <v>дистанции пешеходные</v>
      </c>
      <c r="R34" s="23"/>
      <c r="S34" s="47">
        <f>VLOOKUP($B34,[1]Лист1!$B$5:$G$100,4,0)</f>
        <v>89</v>
      </c>
      <c r="T34" s="47">
        <f>VLOOKUP($B34,[1]Лист1!$B$5:$G$100,5,0)</f>
        <v>91</v>
      </c>
      <c r="U34" s="23"/>
    </row>
    <row r="35" spans="1:21" x14ac:dyDescent="0.25">
      <c r="A35" s="6">
        <v>33</v>
      </c>
      <c r="B35" s="7" t="s">
        <v>38</v>
      </c>
      <c r="C35" s="7" t="str">
        <f>VLOOKUP(B35,[2]Лист1!$B$3:$E$532,1,0)</f>
        <v>Богданов Николай Владимирович</v>
      </c>
      <c r="D35" s="7" t="str">
        <f>VLOOKUP(C35,[2]Лист1!$B$3:$E$532,3,0)</f>
        <v>спортивный туризм</v>
      </c>
      <c r="E35" s="7"/>
      <c r="F35" s="7"/>
      <c r="G35" s="24" t="s">
        <v>7</v>
      </c>
      <c r="H35" s="24"/>
      <c r="I35" s="10" t="s">
        <v>18</v>
      </c>
      <c r="J35" s="9">
        <v>41731</v>
      </c>
      <c r="K35" s="11" t="s">
        <v>265</v>
      </c>
      <c r="L35" s="10" t="s">
        <v>18</v>
      </c>
      <c r="M35" s="9">
        <v>43511</v>
      </c>
      <c r="N35" s="11" t="s">
        <v>25</v>
      </c>
      <c r="O35" s="9">
        <f t="shared" si="2"/>
        <v>44241</v>
      </c>
      <c r="P35" s="23" t="str">
        <f t="shared" si="1"/>
        <v>дистанции горные</v>
      </c>
      <c r="R35" s="23"/>
      <c r="S35" s="47" t="e">
        <f>VLOOKUP($B35,[1]Лист1!$B$5:$G$100,4,0)</f>
        <v>#N/A</v>
      </c>
      <c r="T35" s="47" t="e">
        <f>VLOOKUP($B35,[1]Лист1!$B$5:$G$100,5,0)</f>
        <v>#N/A</v>
      </c>
      <c r="U35" s="23"/>
    </row>
    <row r="36" spans="1:21" x14ac:dyDescent="0.25">
      <c r="A36" s="6">
        <v>34</v>
      </c>
      <c r="B36" s="7" t="s">
        <v>39</v>
      </c>
      <c r="C36" s="7" t="str">
        <f>VLOOKUP(B36,[2]Лист1!$B$3:$E$532,1,0)</f>
        <v>Бондаренко Леонид Витальевич</v>
      </c>
      <c r="D36" s="7" t="str">
        <f>VLOOKUP(C36,[2]Лист1!$B$3:$E$532,3,0)</f>
        <v>спортивный туризм</v>
      </c>
      <c r="E36" s="7">
        <v>1979</v>
      </c>
      <c r="F36" s="7">
        <v>41</v>
      </c>
      <c r="G36" s="24" t="s">
        <v>10</v>
      </c>
      <c r="H36" s="24"/>
      <c r="I36" s="10" t="s">
        <v>15</v>
      </c>
      <c r="J36" s="9">
        <v>41697</v>
      </c>
      <c r="K36" s="8">
        <v>597</v>
      </c>
      <c r="L36" s="10" t="s">
        <v>266</v>
      </c>
      <c r="M36" s="9"/>
      <c r="N36" s="11"/>
      <c r="O36" s="9"/>
      <c r="P36" s="23" t="str">
        <f t="shared" si="1"/>
        <v/>
      </c>
      <c r="R36" s="23"/>
      <c r="S36" s="47" t="e">
        <f>VLOOKUP($B36,[1]Лист1!$B$5:$G$100,4,0)</f>
        <v>#N/A</v>
      </c>
      <c r="T36" s="47" t="e">
        <f>VLOOKUP($B36,[1]Лист1!$B$5:$G$100,5,0)</f>
        <v>#N/A</v>
      </c>
      <c r="U36" s="23"/>
    </row>
    <row r="37" spans="1:21" x14ac:dyDescent="0.25">
      <c r="A37" s="6">
        <v>35</v>
      </c>
      <c r="B37" s="7" t="s">
        <v>40</v>
      </c>
      <c r="C37" s="7" t="str">
        <f>VLOOKUP(B37,[2]Лист1!$B$3:$E$532,1,0)</f>
        <v>Бондарцев Сергей Юрьевич</v>
      </c>
      <c r="D37" s="7" t="str">
        <f>VLOOKUP(C37,[2]Лист1!$B$3:$E$532,3,0)</f>
        <v>спортивный туризм</v>
      </c>
      <c r="E37" s="7"/>
      <c r="F37" s="7"/>
      <c r="G37" s="24" t="s">
        <v>7</v>
      </c>
      <c r="H37" s="24"/>
      <c r="I37" s="10" t="s">
        <v>8</v>
      </c>
      <c r="J37" s="12">
        <v>41043</v>
      </c>
      <c r="K37" s="11">
        <v>1500</v>
      </c>
      <c r="L37" s="10" t="s">
        <v>8</v>
      </c>
      <c r="M37" s="57">
        <v>43281</v>
      </c>
      <c r="N37" s="11" t="s">
        <v>41</v>
      </c>
      <c r="O37" s="9">
        <f>M37+365*2</f>
        <v>44011</v>
      </c>
      <c r="P37" s="23" t="str">
        <f t="shared" si="1"/>
        <v>дистанции горные</v>
      </c>
      <c r="R37" s="23"/>
      <c r="S37" s="47" t="e">
        <f>VLOOKUP($B37,[1]Лист1!$B$5:$G$100,4,0)</f>
        <v>#N/A</v>
      </c>
      <c r="T37" s="47" t="e">
        <f>VLOOKUP($B37,[1]Лист1!$B$5:$G$100,5,0)</f>
        <v>#N/A</v>
      </c>
      <c r="U37" s="23"/>
    </row>
    <row r="38" spans="1:21" x14ac:dyDescent="0.25">
      <c r="A38" s="6">
        <v>36</v>
      </c>
      <c r="B38" s="7" t="s">
        <v>42</v>
      </c>
      <c r="C38" s="7" t="str">
        <f>VLOOKUP(B38,[2]Лист1!$B$3:$E$532,1,0)</f>
        <v>Бориспольский Игорь Данилович</v>
      </c>
      <c r="D38" s="7" t="str">
        <f>VLOOKUP(C38,[2]Лист1!$B$3:$E$532,3,0)</f>
        <v>спортивный туризм</v>
      </c>
      <c r="E38" s="7">
        <v>1979</v>
      </c>
      <c r="F38" s="7">
        <v>41</v>
      </c>
      <c r="G38" s="24" t="s">
        <v>10</v>
      </c>
      <c r="H38" s="24"/>
      <c r="I38" s="10" t="s">
        <v>15</v>
      </c>
      <c r="J38" s="9">
        <v>41310</v>
      </c>
      <c r="K38" s="8">
        <v>341</v>
      </c>
      <c r="L38" s="10" t="s">
        <v>266</v>
      </c>
      <c r="M38" s="9"/>
      <c r="N38" s="11"/>
      <c r="O38" s="9"/>
      <c r="P38" s="23" t="str">
        <f t="shared" si="1"/>
        <v/>
      </c>
      <c r="R38" s="23"/>
      <c r="S38" s="47" t="e">
        <f>VLOOKUP($B38,[1]Лист1!$B$5:$G$100,4,0)</f>
        <v>#N/A</v>
      </c>
      <c r="T38" s="47" t="e">
        <f>VLOOKUP($B38,[1]Лист1!$B$5:$G$100,5,0)</f>
        <v>#N/A</v>
      </c>
      <c r="U38" s="23"/>
    </row>
    <row r="39" spans="1:21" x14ac:dyDescent="0.25">
      <c r="A39" s="6">
        <v>37</v>
      </c>
      <c r="B39" s="7" t="s">
        <v>43</v>
      </c>
      <c r="C39" s="7" t="str">
        <f>VLOOKUP(B39,[2]Лист1!$B$3:$E$532,1,0)</f>
        <v>Бородзич Андрей Игоревич</v>
      </c>
      <c r="D39" s="7">
        <f>VLOOKUP(C39,[2]Лист1!$B$3:$E$532,3,0)</f>
        <v>0</v>
      </c>
      <c r="E39" s="7"/>
      <c r="F39" s="7"/>
      <c r="G39" s="24" t="s">
        <v>7</v>
      </c>
      <c r="H39" s="24"/>
      <c r="I39" s="10" t="s">
        <v>15</v>
      </c>
      <c r="J39" s="9">
        <v>43202</v>
      </c>
      <c r="K39" s="11">
        <v>73</v>
      </c>
      <c r="L39" s="10" t="s">
        <v>15</v>
      </c>
      <c r="M39" s="52">
        <v>43567</v>
      </c>
      <c r="N39" s="11" t="s">
        <v>365</v>
      </c>
      <c r="O39" s="9">
        <f>M39+365</f>
        <v>43932</v>
      </c>
      <c r="P39" s="23" t="str">
        <f t="shared" si="1"/>
        <v>дистанции горные</v>
      </c>
      <c r="R39" s="23"/>
      <c r="S39" s="47" t="e">
        <f>VLOOKUP($B39,[1]Лист1!$B$5:$G$100,4,0)</f>
        <v>#N/A</v>
      </c>
      <c r="T39" s="47" t="e">
        <f>VLOOKUP($B39,[1]Лист1!$B$5:$G$100,5,0)</f>
        <v>#N/A</v>
      </c>
      <c r="U39" s="23"/>
    </row>
    <row r="40" spans="1:21" x14ac:dyDescent="0.25">
      <c r="A40" s="6">
        <v>38</v>
      </c>
      <c r="B40" s="24" t="s">
        <v>351</v>
      </c>
      <c r="C40" s="7" t="str">
        <f>VLOOKUP(B40,[2]Лист1!$B$3:$E$532,1,0)</f>
        <v>Брочковский Евгений Александрович</v>
      </c>
      <c r="D40" s="7">
        <f>VLOOKUP(C40,[2]Лист1!$B$3:$E$532,3,0)</f>
        <v>0</v>
      </c>
      <c r="E40" s="7"/>
      <c r="F40" s="7"/>
      <c r="G40" s="24" t="s">
        <v>7</v>
      </c>
      <c r="H40" s="24"/>
      <c r="I40" s="10" t="s">
        <v>15</v>
      </c>
      <c r="J40" s="9">
        <v>43605</v>
      </c>
      <c r="K40" s="11" t="s">
        <v>353</v>
      </c>
      <c r="L40" s="10" t="s">
        <v>15</v>
      </c>
      <c r="M40" s="54">
        <v>43605</v>
      </c>
      <c r="N40" s="11" t="s">
        <v>353</v>
      </c>
      <c r="O40" s="9">
        <f>M40+365</f>
        <v>43970</v>
      </c>
      <c r="P40" s="23" t="str">
        <f t="shared" si="1"/>
        <v>дистанции горные</v>
      </c>
      <c r="R40" s="23"/>
      <c r="S40" s="47" t="e">
        <f>VLOOKUP($B40,[1]Лист1!$B$5:$G$100,4,0)</f>
        <v>#N/A</v>
      </c>
      <c r="T40" s="47" t="e">
        <f>VLOOKUP($B40,[1]Лист1!$B$5:$G$100,5,0)</f>
        <v>#N/A</v>
      </c>
      <c r="U40" s="23"/>
    </row>
    <row r="41" spans="1:21" x14ac:dyDescent="0.25">
      <c r="A41" s="6">
        <v>39</v>
      </c>
      <c r="B41" s="24" t="s">
        <v>44</v>
      </c>
      <c r="C41" s="7" t="str">
        <f>VLOOKUP(B41,[2]Лист1!$B$3:$E$532,1,0)</f>
        <v>Бублик Валентин Владимирович</v>
      </c>
      <c r="D41" s="7" t="str">
        <f>VLOOKUP(C41,[2]Лист1!$B$3:$E$532,3,0)</f>
        <v>спортивный туризм</v>
      </c>
      <c r="E41" s="7"/>
      <c r="F41" s="7"/>
      <c r="G41" s="24" t="s">
        <v>14</v>
      </c>
      <c r="H41" s="24"/>
      <c r="I41" s="10" t="s">
        <v>15</v>
      </c>
      <c r="J41" s="9">
        <v>42884</v>
      </c>
      <c r="K41" s="11">
        <v>75</v>
      </c>
      <c r="L41" s="10" t="s">
        <v>15</v>
      </c>
      <c r="M41" s="54">
        <v>43614</v>
      </c>
      <c r="N41" s="11" t="s">
        <v>41</v>
      </c>
      <c r="O41" s="9">
        <f>M41+365</f>
        <v>43979</v>
      </c>
      <c r="P41" s="23" t="str">
        <f t="shared" si="1"/>
        <v>дистанции на средствах передвижения (авто)</v>
      </c>
      <c r="R41" s="23"/>
      <c r="S41" s="47" t="e">
        <f>VLOOKUP($B41,[1]Лист1!$B$5:$G$100,4,0)</f>
        <v>#N/A</v>
      </c>
      <c r="T41" s="47" t="e">
        <f>VLOOKUP($B41,[1]Лист1!$B$5:$G$100,5,0)</f>
        <v>#N/A</v>
      </c>
      <c r="U41" s="23"/>
    </row>
    <row r="42" spans="1:21" x14ac:dyDescent="0.25">
      <c r="A42" s="6">
        <v>40</v>
      </c>
      <c r="B42" s="24" t="s">
        <v>45</v>
      </c>
      <c r="C42" s="7" t="str">
        <f>VLOOKUP(B42,[2]Лист1!$B$3:$E$532,1,0)</f>
        <v>Букатару Александра Валентиновна</v>
      </c>
      <c r="D42" s="7" t="str">
        <f>VLOOKUP(C42,[2]Лист1!$B$3:$E$532,3,0)</f>
        <v>спортивный туризм</v>
      </c>
      <c r="E42" s="7">
        <v>1993</v>
      </c>
      <c r="F42" s="7">
        <v>27</v>
      </c>
      <c r="G42" s="24" t="s">
        <v>7</v>
      </c>
      <c r="H42" s="24"/>
      <c r="I42" s="10" t="s">
        <v>18</v>
      </c>
      <c r="J42" s="9">
        <v>43326</v>
      </c>
      <c r="K42" s="11" t="s">
        <v>362</v>
      </c>
      <c r="L42" s="10" t="s">
        <v>18</v>
      </c>
      <c r="M42" s="9">
        <v>43326</v>
      </c>
      <c r="N42" s="11" t="s">
        <v>362</v>
      </c>
      <c r="O42" s="9">
        <f>M42+365*2</f>
        <v>44056</v>
      </c>
      <c r="P42" s="23" t="str">
        <f t="shared" si="1"/>
        <v>дистанции горные</v>
      </c>
      <c r="R42" s="23"/>
      <c r="S42" s="47" t="e">
        <f>VLOOKUP($B42,[1]Лист1!$B$5:$G$100,4,0)</f>
        <v>#N/A</v>
      </c>
      <c r="T42" s="47" t="e">
        <f>VLOOKUP($B42,[1]Лист1!$B$5:$G$100,5,0)</f>
        <v>#N/A</v>
      </c>
      <c r="U42" s="23"/>
    </row>
    <row r="43" spans="1:21" x14ac:dyDescent="0.25">
      <c r="A43" s="6">
        <v>41</v>
      </c>
      <c r="B43" s="43" t="s">
        <v>319</v>
      </c>
      <c r="C43" s="7" t="str">
        <f>VLOOKUP(B43,[2]Лист1!$B$3:$E$532,1,0)</f>
        <v>Буль Полина Михайловна</v>
      </c>
      <c r="D43" s="7">
        <f>VLOOKUP(C43,[2]Лист1!$B$3:$E$532,3,0)</f>
        <v>0</v>
      </c>
      <c r="E43" s="7"/>
      <c r="F43" s="7"/>
      <c r="G43" s="24" t="s">
        <v>315</v>
      </c>
      <c r="H43" s="24"/>
      <c r="I43" s="10" t="s">
        <v>15</v>
      </c>
      <c r="J43" s="9">
        <v>43577</v>
      </c>
      <c r="K43" s="11" t="s">
        <v>301</v>
      </c>
      <c r="L43" s="10" t="s">
        <v>15</v>
      </c>
      <c r="M43" s="52">
        <v>43577</v>
      </c>
      <c r="N43" s="11" t="s">
        <v>301</v>
      </c>
      <c r="O43" s="9">
        <f>M43+365</f>
        <v>43942</v>
      </c>
      <c r="P43" s="23" t="str">
        <f t="shared" si="1"/>
        <v>маршруты</v>
      </c>
      <c r="R43" s="23"/>
      <c r="S43" s="47" t="e">
        <f>VLOOKUP($B43,[1]Лист1!$B$5:$G$100,4,0)</f>
        <v>#N/A</v>
      </c>
      <c r="T43" s="47" t="e">
        <f>VLOOKUP($B43,[1]Лист1!$B$5:$G$100,5,0)</f>
        <v>#N/A</v>
      </c>
      <c r="U43" s="23"/>
    </row>
    <row r="44" spans="1:21" x14ac:dyDescent="0.25">
      <c r="A44" s="6">
        <v>42</v>
      </c>
      <c r="B44" s="24" t="s">
        <v>302</v>
      </c>
      <c r="C44" s="7" t="str">
        <f>VLOOKUP(B44,[2]Лист1!$B$3:$E$532,1,0)</f>
        <v>Буриков Максим Сергеевич</v>
      </c>
      <c r="D44" s="7">
        <f>VLOOKUP(C44,[2]Лист1!$B$3:$E$532,3,0)</f>
        <v>0</v>
      </c>
      <c r="E44" s="7"/>
      <c r="F44" s="7"/>
      <c r="G44" s="24" t="s">
        <v>303</v>
      </c>
      <c r="H44" s="24"/>
      <c r="I44" s="10" t="s">
        <v>15</v>
      </c>
      <c r="J44" s="9">
        <v>43577</v>
      </c>
      <c r="K44" s="11" t="s">
        <v>301</v>
      </c>
      <c r="L44" s="10" t="s">
        <v>15</v>
      </c>
      <c r="M44" s="52">
        <v>43577</v>
      </c>
      <c r="N44" s="11" t="s">
        <v>301</v>
      </c>
      <c r="O44" s="9">
        <f>M44+365</f>
        <v>43942</v>
      </c>
      <c r="P44" s="23" t="str">
        <f t="shared" si="1"/>
        <v>дистанция - парусная</v>
      </c>
      <c r="R44" s="23"/>
      <c r="S44" s="47" t="e">
        <f>VLOOKUP($B44,[1]Лист1!$B$5:$G$100,4,0)</f>
        <v>#N/A</v>
      </c>
      <c r="T44" s="47" t="e">
        <f>VLOOKUP($B44,[1]Лист1!$B$5:$G$100,5,0)</f>
        <v>#N/A</v>
      </c>
      <c r="U44" s="23"/>
    </row>
    <row r="45" spans="1:21" x14ac:dyDescent="0.25">
      <c r="A45" s="6">
        <v>43</v>
      </c>
      <c r="B45" s="45" t="s">
        <v>46</v>
      </c>
      <c r="C45" s="7" t="str">
        <f>VLOOKUP(B45,[2]Лист1!$B$3:$E$532,1,0)</f>
        <v>Бухаров Игорь Викторович</v>
      </c>
      <c r="D45" s="7" t="str">
        <f>VLOOKUP(C45,[2]Лист1!$B$3:$E$532,3,0)</f>
        <v>спортивный туризм</v>
      </c>
      <c r="E45" s="7"/>
      <c r="F45" s="7"/>
      <c r="G45" s="24" t="s">
        <v>14</v>
      </c>
      <c r="H45" s="24"/>
      <c r="I45" s="10" t="s">
        <v>15</v>
      </c>
      <c r="J45" s="12">
        <v>42825</v>
      </c>
      <c r="K45" s="11">
        <v>39</v>
      </c>
      <c r="L45" s="10" t="s">
        <v>15</v>
      </c>
      <c r="M45" s="51">
        <v>43555</v>
      </c>
      <c r="N45" s="11" t="s">
        <v>287</v>
      </c>
      <c r="O45" s="9">
        <f>M45+365</f>
        <v>43920</v>
      </c>
      <c r="P45" s="23" t="str">
        <f t="shared" si="1"/>
        <v>дистанции на средствах передвижения (авто)</v>
      </c>
      <c r="S45" s="47" t="e">
        <f>VLOOKUP($B45,[1]Лист1!$B$5:$G$100,4,0)</f>
        <v>#N/A</v>
      </c>
      <c r="T45" s="47" t="e">
        <f>VLOOKUP($B45,[1]Лист1!$B$5:$G$100,5,0)</f>
        <v>#N/A</v>
      </c>
    </row>
    <row r="46" spans="1:21" x14ac:dyDescent="0.25">
      <c r="A46" s="6">
        <v>44</v>
      </c>
      <c r="B46" s="24" t="s">
        <v>47</v>
      </c>
      <c r="C46" s="7" t="str">
        <f>VLOOKUP(B46,[2]Лист1!$B$3:$E$532,1,0)</f>
        <v>Валхар Артем Леонидович</v>
      </c>
      <c r="D46" s="7" t="str">
        <f>VLOOKUP(C46,[2]Лист1!$B$3:$E$532,3,0)</f>
        <v>спортивный туризм</v>
      </c>
      <c r="E46" s="7"/>
      <c r="F46" s="7"/>
      <c r="G46" s="24" t="s">
        <v>14</v>
      </c>
      <c r="H46" s="24"/>
      <c r="I46" s="10" t="s">
        <v>15</v>
      </c>
      <c r="J46" s="9">
        <v>42884</v>
      </c>
      <c r="K46" s="11">
        <v>75</v>
      </c>
      <c r="L46" s="10" t="s">
        <v>15</v>
      </c>
      <c r="M46" s="54">
        <v>43614</v>
      </c>
      <c r="N46" s="11" t="s">
        <v>41</v>
      </c>
      <c r="O46" s="9">
        <f>M46+365</f>
        <v>43979</v>
      </c>
      <c r="P46" s="23" t="str">
        <f t="shared" si="1"/>
        <v>дистанции на средствах передвижения (авто)</v>
      </c>
      <c r="R46" s="23"/>
      <c r="S46" s="47" t="e">
        <f>VLOOKUP($B46,[1]Лист1!$B$5:$G$100,4,0)</f>
        <v>#N/A</v>
      </c>
      <c r="T46" s="47" t="e">
        <f>VLOOKUP($B46,[1]Лист1!$B$5:$G$100,5,0)</f>
        <v>#N/A</v>
      </c>
      <c r="U46" s="23"/>
    </row>
    <row r="47" spans="1:21" x14ac:dyDescent="0.25">
      <c r="A47" s="6">
        <v>45</v>
      </c>
      <c r="B47" s="7" t="s">
        <v>48</v>
      </c>
      <c r="C47" s="7" t="str">
        <f>VLOOKUP(B47,[2]Лист1!$B$3:$E$532,1,0)</f>
        <v>Валяева Елена Константиновна</v>
      </c>
      <c r="D47" s="7" t="str">
        <f>VLOOKUP(C47,[2]Лист1!$B$3:$E$532,3,0)</f>
        <v>спортивный туризм</v>
      </c>
      <c r="E47" s="7">
        <v>1968</v>
      </c>
      <c r="F47" s="7">
        <v>52</v>
      </c>
      <c r="G47" s="24" t="s">
        <v>10</v>
      </c>
      <c r="H47" s="24"/>
      <c r="I47" s="10" t="s">
        <v>8</v>
      </c>
      <c r="J47" s="9">
        <v>41697</v>
      </c>
      <c r="K47" s="8">
        <v>597</v>
      </c>
      <c r="L47" s="10" t="s">
        <v>8</v>
      </c>
      <c r="M47" s="9">
        <v>43511</v>
      </c>
      <c r="N47" s="11" t="s">
        <v>25</v>
      </c>
      <c r="O47" s="9">
        <f>M47+365*2</f>
        <v>44241</v>
      </c>
      <c r="P47" s="23" t="str">
        <f t="shared" si="1"/>
        <v>дистанции пешеходные</v>
      </c>
      <c r="R47" s="23"/>
      <c r="S47" s="47">
        <f>VLOOKUP($B47,[1]Лист1!$B$5:$G$100,4,0)</f>
        <v>20</v>
      </c>
      <c r="T47" s="47">
        <f>VLOOKUP($B47,[1]Лист1!$B$5:$G$100,5,0)</f>
        <v>20</v>
      </c>
      <c r="U47" s="23"/>
    </row>
    <row r="48" spans="1:21" x14ac:dyDescent="0.25">
      <c r="A48" s="6">
        <v>46</v>
      </c>
      <c r="B48" s="24" t="s">
        <v>49</v>
      </c>
      <c r="C48" s="7" t="str">
        <f>VLOOKUP(B48,[2]Лист1!$B$3:$E$532,1,0)</f>
        <v>Василенко Оксана Юрьевна</v>
      </c>
      <c r="D48" s="7" t="str">
        <f>VLOOKUP(C48,[2]Лист1!$B$3:$E$532,3,0)</f>
        <v>спортивный туризм</v>
      </c>
      <c r="E48" s="7">
        <v>1998</v>
      </c>
      <c r="F48" s="7">
        <v>22</v>
      </c>
      <c r="G48" s="24" t="s">
        <v>10</v>
      </c>
      <c r="H48" s="24"/>
      <c r="I48" s="10" t="s">
        <v>18</v>
      </c>
      <c r="J48" s="9">
        <v>43914</v>
      </c>
      <c r="K48" s="8" t="s">
        <v>408</v>
      </c>
      <c r="L48" s="59" t="s">
        <v>18</v>
      </c>
      <c r="M48" s="58">
        <v>43914</v>
      </c>
      <c r="N48" s="60" t="s">
        <v>408</v>
      </c>
      <c r="O48" s="9">
        <f>M48+365*2</f>
        <v>44644</v>
      </c>
      <c r="P48" s="23" t="str">
        <f t="shared" si="1"/>
        <v>дистанции пешеходные</v>
      </c>
      <c r="R48" s="23"/>
      <c r="S48" s="47">
        <f>VLOOKUP($B48,[1]Лист1!$B$5:$G$100,4,0)</f>
        <v>26</v>
      </c>
      <c r="T48" s="47">
        <f>VLOOKUP($B48,[1]Лист1!$B$5:$G$100,5,0)</f>
        <v>0</v>
      </c>
      <c r="U48" s="23"/>
    </row>
    <row r="49" spans="1:21" x14ac:dyDescent="0.25">
      <c r="A49" s="6">
        <v>47</v>
      </c>
      <c r="B49" s="24" t="s">
        <v>50</v>
      </c>
      <c r="C49" s="7" t="str">
        <f>VLOOKUP(B49,[2]Лист1!$B$3:$E$532,1,0)</f>
        <v>Васильева Софья Ильинична</v>
      </c>
      <c r="D49" s="7" t="str">
        <f>VLOOKUP(C49,[2]Лист1!$B$3:$E$532,3,0)</f>
        <v>спортивный туризм</v>
      </c>
      <c r="E49" s="7">
        <v>1996</v>
      </c>
      <c r="F49" s="7">
        <v>24</v>
      </c>
      <c r="G49" s="24" t="s">
        <v>10</v>
      </c>
      <c r="H49" s="24"/>
      <c r="I49" s="10" t="s">
        <v>15</v>
      </c>
      <c r="J49" s="9">
        <v>42606</v>
      </c>
      <c r="K49" s="10">
        <v>167</v>
      </c>
      <c r="L49" s="10" t="s">
        <v>15</v>
      </c>
      <c r="M49" s="9">
        <v>43701</v>
      </c>
      <c r="N49" s="11" t="s">
        <v>366</v>
      </c>
      <c r="O49" s="9">
        <f>M49+365</f>
        <v>44066</v>
      </c>
      <c r="P49" s="23" t="str">
        <f t="shared" si="1"/>
        <v>дистанции пешеходные</v>
      </c>
      <c r="R49" s="23"/>
      <c r="S49" s="47" t="e">
        <f>VLOOKUP($B49,[1]Лист1!$B$5:$G$100,4,0)</f>
        <v>#N/A</v>
      </c>
      <c r="T49" s="47" t="e">
        <f>VLOOKUP($B49,[1]Лист1!$B$5:$G$100,5,0)</f>
        <v>#N/A</v>
      </c>
      <c r="U49" s="23"/>
    </row>
    <row r="50" spans="1:21" x14ac:dyDescent="0.25">
      <c r="A50" s="6">
        <v>48</v>
      </c>
      <c r="B50" s="24" t="s">
        <v>51</v>
      </c>
      <c r="C50" s="7" t="str">
        <f>VLOOKUP(B50,[2]Лист1!$B$3:$E$532,1,0)</f>
        <v>Венидиктов Денис Владимирович</v>
      </c>
      <c r="D50" s="7" t="str">
        <f>VLOOKUP(C50,[2]Лист1!$B$3:$E$532,3,0)</f>
        <v>спортивный туризм</v>
      </c>
      <c r="E50" s="7"/>
      <c r="F50" s="7"/>
      <c r="G50" s="24" t="s">
        <v>7</v>
      </c>
      <c r="H50" s="24"/>
      <c r="I50" s="10" t="s">
        <v>15</v>
      </c>
      <c r="J50" s="9">
        <v>43202</v>
      </c>
      <c r="K50" s="11">
        <v>73</v>
      </c>
      <c r="L50" s="10" t="s">
        <v>15</v>
      </c>
      <c r="M50" s="52">
        <v>43567</v>
      </c>
      <c r="N50" s="11" t="s">
        <v>365</v>
      </c>
      <c r="O50" s="9">
        <f>M50+365</f>
        <v>43932</v>
      </c>
      <c r="P50" s="23" t="str">
        <f t="shared" si="1"/>
        <v>дистанции горные</v>
      </c>
      <c r="R50" s="23"/>
      <c r="S50" s="47" t="e">
        <f>VLOOKUP($B50,[1]Лист1!$B$5:$G$100,4,0)</f>
        <v>#N/A</v>
      </c>
      <c r="T50" s="47" t="e">
        <f>VLOOKUP($B50,[1]Лист1!$B$5:$G$100,5,0)</f>
        <v>#N/A</v>
      </c>
      <c r="U50" s="23"/>
    </row>
    <row r="51" spans="1:21" x14ac:dyDescent="0.25">
      <c r="A51" s="6">
        <v>49</v>
      </c>
      <c r="B51" s="24" t="s">
        <v>269</v>
      </c>
      <c r="C51" s="7" t="str">
        <f>VLOOKUP(B51,[2]Лист1!$B$3:$E$532,1,0)</f>
        <v>Венская Анастасия Васильевна</v>
      </c>
      <c r="D51" s="7" t="str">
        <f>VLOOKUP(C51,[2]Лист1!$B$3:$E$532,3,0)</f>
        <v>спортивный туризм</v>
      </c>
      <c r="E51" s="7"/>
      <c r="F51" s="7"/>
      <c r="G51" s="24" t="s">
        <v>218</v>
      </c>
      <c r="H51" s="24"/>
      <c r="I51" s="10" t="s">
        <v>8</v>
      </c>
      <c r="J51" s="9">
        <v>41254</v>
      </c>
      <c r="K51" s="11">
        <v>3438</v>
      </c>
      <c r="L51" s="10" t="s">
        <v>18</v>
      </c>
      <c r="M51" s="9">
        <v>43526</v>
      </c>
      <c r="N51" s="11" t="s">
        <v>272</v>
      </c>
      <c r="O51" s="9">
        <f>M51+365*2</f>
        <v>44256</v>
      </c>
      <c r="P51" s="23" t="str">
        <f t="shared" si="1"/>
        <v>спелеодистанции</v>
      </c>
      <c r="R51" s="23"/>
      <c r="S51" s="47" t="e">
        <f>VLOOKUP($B51,[1]Лист1!$B$5:$G$100,4,0)</f>
        <v>#N/A</v>
      </c>
      <c r="T51" s="47" t="e">
        <f>VLOOKUP($B51,[1]Лист1!$B$5:$G$100,5,0)</f>
        <v>#N/A</v>
      </c>
      <c r="U51" s="23"/>
    </row>
    <row r="52" spans="1:21" x14ac:dyDescent="0.25">
      <c r="A52" s="6">
        <v>50</v>
      </c>
      <c r="B52" s="7" t="s">
        <v>52</v>
      </c>
      <c r="C52" s="7" t="str">
        <f>VLOOKUP(B52,[2]Лист1!$B$3:$E$532,1,0)</f>
        <v>Викторов Владимир Николаевич</v>
      </c>
      <c r="D52" s="7" t="str">
        <f>VLOOKUP(C52,[2]Лист1!$B$3:$E$532,3,0)</f>
        <v>спортивный туризм</v>
      </c>
      <c r="E52" s="7"/>
      <c r="F52" s="7"/>
      <c r="G52" s="24" t="s">
        <v>7</v>
      </c>
      <c r="H52" s="24"/>
      <c r="I52" s="10" t="s">
        <v>8</v>
      </c>
      <c r="J52" s="12">
        <v>31499</v>
      </c>
      <c r="K52" s="30" t="s">
        <v>273</v>
      </c>
      <c r="L52" s="10" t="s">
        <v>8</v>
      </c>
      <c r="M52" s="9">
        <v>43511</v>
      </c>
      <c r="N52" s="11" t="s">
        <v>25</v>
      </c>
      <c r="O52" s="9">
        <f>M52+365*2</f>
        <v>44241</v>
      </c>
      <c r="P52" s="23" t="str">
        <f t="shared" si="1"/>
        <v>дистанции горные</v>
      </c>
      <c r="R52" s="23"/>
      <c r="S52" s="47" t="e">
        <f>VLOOKUP($B52,[1]Лист1!$B$5:$G$100,4,0)</f>
        <v>#N/A</v>
      </c>
      <c r="T52" s="47" t="e">
        <f>VLOOKUP($B52,[1]Лист1!$B$5:$G$100,5,0)</f>
        <v>#N/A</v>
      </c>
      <c r="U52" s="23"/>
    </row>
    <row r="53" spans="1:21" x14ac:dyDescent="0.25">
      <c r="A53" s="6">
        <v>51</v>
      </c>
      <c r="B53" s="43" t="s">
        <v>320</v>
      </c>
      <c r="C53" s="7" t="str">
        <f>VLOOKUP(B53,[2]Лист1!$B$3:$E$532,1,0)</f>
        <v>Виноградов Михаил Николаевич</v>
      </c>
      <c r="D53" s="7">
        <f>VLOOKUP(C53,[2]Лист1!$B$3:$E$532,3,0)</f>
        <v>0</v>
      </c>
      <c r="E53" s="7"/>
      <c r="F53" s="7"/>
      <c r="G53" s="24" t="s">
        <v>315</v>
      </c>
      <c r="H53" s="24"/>
      <c r="I53" s="10" t="s">
        <v>18</v>
      </c>
      <c r="J53" s="9">
        <v>43892</v>
      </c>
      <c r="K53" s="11" t="s">
        <v>381</v>
      </c>
      <c r="L53" s="10" t="s">
        <v>18</v>
      </c>
      <c r="M53" s="9">
        <v>43892</v>
      </c>
      <c r="N53" s="11" t="s">
        <v>381</v>
      </c>
      <c r="O53" s="9">
        <f>M53+365</f>
        <v>44257</v>
      </c>
      <c r="P53" s="23" t="str">
        <f t="shared" si="1"/>
        <v>маршруты</v>
      </c>
      <c r="R53" s="23"/>
      <c r="S53" s="47" t="e">
        <f>VLOOKUP($B53,[1]Лист1!$B$5:$G$100,4,0)</f>
        <v>#N/A</v>
      </c>
      <c r="T53" s="47" t="e">
        <f>VLOOKUP($B53,[1]Лист1!$B$5:$G$100,5,0)</f>
        <v>#N/A</v>
      </c>
      <c r="U53" s="23"/>
    </row>
    <row r="54" spans="1:21" x14ac:dyDescent="0.25">
      <c r="A54" s="6">
        <v>52</v>
      </c>
      <c r="B54" s="43" t="s">
        <v>321</v>
      </c>
      <c r="C54" s="7" t="str">
        <f>VLOOKUP(B54,[2]Лист1!$B$3:$E$532,1,0)</f>
        <v>Витчак Дмитрий Николаевич</v>
      </c>
      <c r="D54" s="7">
        <f>VLOOKUP(C54,[2]Лист1!$B$3:$E$532,3,0)</f>
        <v>0</v>
      </c>
      <c r="E54" s="7"/>
      <c r="F54" s="7"/>
      <c r="G54" s="24" t="s">
        <v>315</v>
      </c>
      <c r="H54" s="24"/>
      <c r="I54" s="10" t="s">
        <v>15</v>
      </c>
      <c r="J54" s="9">
        <v>43577</v>
      </c>
      <c r="K54" s="11" t="s">
        <v>301</v>
      </c>
      <c r="L54" s="10" t="s">
        <v>15</v>
      </c>
      <c r="M54" s="52">
        <v>43577</v>
      </c>
      <c r="N54" s="11" t="s">
        <v>301</v>
      </c>
      <c r="O54" s="9">
        <f>M54+365</f>
        <v>43942</v>
      </c>
      <c r="P54" s="23" t="str">
        <f t="shared" si="1"/>
        <v>маршруты</v>
      </c>
      <c r="R54" s="23"/>
      <c r="S54" s="47" t="e">
        <f>VLOOKUP($B54,[1]Лист1!$B$5:$G$100,4,0)</f>
        <v>#N/A</v>
      </c>
      <c r="T54" s="47" t="e">
        <f>VLOOKUP($B54,[1]Лист1!$B$5:$G$100,5,0)</f>
        <v>#N/A</v>
      </c>
      <c r="U54" s="23"/>
    </row>
    <row r="55" spans="1:21" x14ac:dyDescent="0.25">
      <c r="A55" s="6">
        <v>53</v>
      </c>
      <c r="B55" s="44" t="s">
        <v>53</v>
      </c>
      <c r="C55" s="7" t="str">
        <f>VLOOKUP(B55,[2]Лист1!$B$3:$E$532,1,0)</f>
        <v>Волков Максим Алексеевич</v>
      </c>
      <c r="D55" s="7">
        <f>VLOOKUP(C55,[2]Лист1!$B$3:$E$532,3,0)</f>
        <v>0</v>
      </c>
      <c r="E55" s="7">
        <v>1999</v>
      </c>
      <c r="F55" s="7">
        <v>21</v>
      </c>
      <c r="G55" s="24" t="s">
        <v>10</v>
      </c>
      <c r="H55" s="24"/>
      <c r="I55" s="10" t="s">
        <v>15</v>
      </c>
      <c r="J55" s="9">
        <v>43178</v>
      </c>
      <c r="K55" s="11">
        <v>49</v>
      </c>
      <c r="L55" s="10" t="s">
        <v>15</v>
      </c>
      <c r="M55" s="51">
        <v>43555</v>
      </c>
      <c r="N55" s="11" t="s">
        <v>287</v>
      </c>
      <c r="O55" s="9">
        <f>M55+365</f>
        <v>43920</v>
      </c>
      <c r="P55" s="23" t="str">
        <f t="shared" si="1"/>
        <v>дистанции пешеходные</v>
      </c>
      <c r="S55" s="47" t="e">
        <f>VLOOKUP($B55,[1]Лист1!$B$5:$G$100,4,0)</f>
        <v>#N/A</v>
      </c>
      <c r="T55" s="47" t="e">
        <f>VLOOKUP($B55,[1]Лист1!$B$5:$G$100,5,0)</f>
        <v>#N/A</v>
      </c>
    </row>
    <row r="56" spans="1:21" x14ac:dyDescent="0.25">
      <c r="A56" s="6">
        <v>54</v>
      </c>
      <c r="B56" s="7" t="s">
        <v>54</v>
      </c>
      <c r="C56" s="7" t="str">
        <f>VLOOKUP(B56,[2]Лист1!$B$3:$E$532,1,0)</f>
        <v>Волкова Анна Вадимовна</v>
      </c>
      <c r="D56" s="7" t="str">
        <f>VLOOKUP(C56,[2]Лист1!$B$3:$E$532,3,0)</f>
        <v>спортивный туризм</v>
      </c>
      <c r="E56" s="7">
        <v>1997</v>
      </c>
      <c r="F56" s="7">
        <v>23</v>
      </c>
      <c r="G56" s="24" t="s">
        <v>10</v>
      </c>
      <c r="H56" s="24"/>
      <c r="I56" s="10" t="s">
        <v>15</v>
      </c>
      <c r="J56" s="9">
        <v>42097</v>
      </c>
      <c r="K56" s="8">
        <v>1174</v>
      </c>
      <c r="L56" s="10" t="s">
        <v>266</v>
      </c>
      <c r="M56" s="9"/>
      <c r="N56" s="11"/>
      <c r="O56" s="9"/>
      <c r="P56" s="23" t="str">
        <f t="shared" si="1"/>
        <v/>
      </c>
      <c r="R56" s="23"/>
      <c r="S56" s="47" t="e">
        <f>VLOOKUP($B56,[1]Лист1!$B$5:$G$100,4,0)</f>
        <v>#N/A</v>
      </c>
      <c r="T56" s="47" t="e">
        <f>VLOOKUP($B56,[1]Лист1!$B$5:$G$100,5,0)</f>
        <v>#N/A</v>
      </c>
      <c r="U56" s="23"/>
    </row>
    <row r="57" spans="1:21" x14ac:dyDescent="0.25">
      <c r="A57" s="6">
        <v>55</v>
      </c>
      <c r="B57" s="7" t="s">
        <v>55</v>
      </c>
      <c r="C57" s="7" t="str">
        <f>VLOOKUP(B57,[2]Лист1!$B$3:$E$532,1,0)</f>
        <v>Воробьев Павел Валерьевич</v>
      </c>
      <c r="D57" s="7" t="str">
        <f>VLOOKUP(C57,[2]Лист1!$B$3:$E$532,3,0)</f>
        <v>спортивный туризм</v>
      </c>
      <c r="E57" s="7">
        <v>1986</v>
      </c>
      <c r="F57" s="7">
        <v>34</v>
      </c>
      <c r="G57" s="24" t="s">
        <v>10</v>
      </c>
      <c r="H57" s="24"/>
      <c r="I57" s="10" t="s">
        <v>18</v>
      </c>
      <c r="J57" s="9">
        <v>42781</v>
      </c>
      <c r="K57" s="8" t="s">
        <v>25</v>
      </c>
      <c r="L57" s="10" t="s">
        <v>18</v>
      </c>
      <c r="M57" s="9">
        <v>43511</v>
      </c>
      <c r="N57" s="11" t="s">
        <v>25</v>
      </c>
      <c r="O57" s="9">
        <f>M57+365*2</f>
        <v>44241</v>
      </c>
      <c r="P57" s="23" t="str">
        <f t="shared" si="1"/>
        <v>дистанции пешеходные</v>
      </c>
      <c r="R57" s="23"/>
      <c r="S57" s="47" t="e">
        <f>VLOOKUP($B57,[1]Лист1!$B$5:$G$100,4,0)</f>
        <v>#N/A</v>
      </c>
      <c r="T57" s="47" t="e">
        <f>VLOOKUP($B57,[1]Лист1!$B$5:$G$100,5,0)</f>
        <v>#N/A</v>
      </c>
      <c r="U57" s="23"/>
    </row>
    <row r="58" spans="1:21" x14ac:dyDescent="0.25">
      <c r="A58" s="6">
        <v>56</v>
      </c>
      <c r="B58" s="24" t="s">
        <v>56</v>
      </c>
      <c r="C58" s="7" t="str">
        <f>VLOOKUP(B58,[2]Лист1!$B$3:$E$532,1,0)</f>
        <v>Воронцов Борис Александрович</v>
      </c>
      <c r="D58" s="7" t="str">
        <f>VLOOKUP(C58,[2]Лист1!$B$3:$E$532,3,0)</f>
        <v>спортивный туризм</v>
      </c>
      <c r="E58" s="7">
        <v>1996</v>
      </c>
      <c r="F58" s="7">
        <v>24</v>
      </c>
      <c r="G58" s="24" t="s">
        <v>10</v>
      </c>
      <c r="H58" s="24"/>
      <c r="I58" s="10" t="s">
        <v>15</v>
      </c>
      <c r="J58" s="9">
        <v>42606</v>
      </c>
      <c r="K58" s="10">
        <v>167</v>
      </c>
      <c r="L58" s="10" t="s">
        <v>15</v>
      </c>
      <c r="M58" s="9">
        <v>43701</v>
      </c>
      <c r="N58" s="11" t="s">
        <v>366</v>
      </c>
      <c r="O58" s="9">
        <f>M58+365</f>
        <v>44066</v>
      </c>
      <c r="P58" s="23" t="str">
        <f t="shared" si="1"/>
        <v>дистанции пешеходные</v>
      </c>
      <c r="R58" s="23"/>
      <c r="S58" s="47" t="e">
        <f>VLOOKUP($B58,[1]Лист1!$B$5:$G$100,4,0)</f>
        <v>#N/A</v>
      </c>
      <c r="T58" s="47" t="e">
        <f>VLOOKUP($B58,[1]Лист1!$B$5:$G$100,5,0)</f>
        <v>#N/A</v>
      </c>
      <c r="U58" s="23"/>
    </row>
    <row r="59" spans="1:21" x14ac:dyDescent="0.25">
      <c r="A59" s="6">
        <v>57</v>
      </c>
      <c r="B59" s="24" t="s">
        <v>57</v>
      </c>
      <c r="C59" s="7" t="str">
        <f>VLOOKUP(B59,[2]Лист1!$B$3:$E$532,1,0)</f>
        <v>Вострецов Александр Олегович</v>
      </c>
      <c r="D59" s="7" t="str">
        <f>VLOOKUP(C59,[2]Лист1!$B$3:$E$532,3,0)</f>
        <v>спортивный туризм</v>
      </c>
      <c r="E59" s="7">
        <v>1959</v>
      </c>
      <c r="F59" s="7">
        <v>61</v>
      </c>
      <c r="G59" s="24" t="s">
        <v>32</v>
      </c>
      <c r="H59" s="24"/>
      <c r="I59" s="10" t="s">
        <v>18</v>
      </c>
      <c r="J59" s="9">
        <v>43066</v>
      </c>
      <c r="K59" s="11">
        <v>237</v>
      </c>
      <c r="L59" s="10" t="s">
        <v>18</v>
      </c>
      <c r="M59" s="9">
        <v>43796</v>
      </c>
      <c r="N59" s="11" t="s">
        <v>375</v>
      </c>
      <c r="O59" s="9">
        <f>M59+365*2</f>
        <v>44526</v>
      </c>
      <c r="P59" s="23" t="str">
        <f t="shared" si="1"/>
        <v>дистанции водные</v>
      </c>
      <c r="R59" s="23"/>
      <c r="S59" s="47">
        <f>VLOOKUP($B59,[1]Лист1!$B$5:$G$100,4,0)</f>
        <v>36</v>
      </c>
      <c r="T59" s="47">
        <f>VLOOKUP($B59,[1]Лист1!$B$5:$G$100,5,0)</f>
        <v>36</v>
      </c>
      <c r="U59" s="23"/>
    </row>
    <row r="60" spans="1:21" x14ac:dyDescent="0.25">
      <c r="A60" s="6">
        <v>58</v>
      </c>
      <c r="B60" s="50" t="s">
        <v>58</v>
      </c>
      <c r="C60" s="7" t="str">
        <f>VLOOKUP(B60,[2]Лист1!$B$3:$E$532,1,0)</f>
        <v>Вострецов Лев Александрович</v>
      </c>
      <c r="D60" s="7" t="str">
        <f>VLOOKUP(C60,[2]Лист1!$B$3:$E$532,3,0)</f>
        <v>спортивный туризм</v>
      </c>
      <c r="E60" s="7">
        <v>1999</v>
      </c>
      <c r="F60" s="7">
        <v>21</v>
      </c>
      <c r="G60" s="24" t="s">
        <v>32</v>
      </c>
      <c r="H60" s="24"/>
      <c r="I60" s="10" t="s">
        <v>15</v>
      </c>
      <c r="J60" s="9">
        <v>43066</v>
      </c>
      <c r="K60" s="11">
        <v>237</v>
      </c>
      <c r="L60" s="10" t="s">
        <v>15</v>
      </c>
      <c r="M60" s="51">
        <v>43555</v>
      </c>
      <c r="N60" s="11" t="s">
        <v>287</v>
      </c>
      <c r="O60" s="9">
        <f>M60+365</f>
        <v>43920</v>
      </c>
      <c r="P60" s="23" t="str">
        <f t="shared" si="1"/>
        <v>дистанции водные</v>
      </c>
      <c r="S60" s="47">
        <f>VLOOKUP($B60,[1]Лист1!$B$5:$G$100,4,0)</f>
        <v>5</v>
      </c>
      <c r="T60" s="47">
        <f>VLOOKUP($B60,[1]Лист1!$B$5:$G$100,5,0)</f>
        <v>0</v>
      </c>
    </row>
    <row r="61" spans="1:21" x14ac:dyDescent="0.25">
      <c r="A61" s="6">
        <v>59</v>
      </c>
      <c r="B61" s="24" t="s">
        <v>252</v>
      </c>
      <c r="C61" s="7" t="str">
        <f>VLOOKUP(B61,[2]Лист1!$B$3:$E$532,1,0)</f>
        <v>Вострецова Татьяна Александровна</v>
      </c>
      <c r="D61" s="7">
        <f>VLOOKUP(C61,[2]Лист1!$B$3:$E$532,3,0)</f>
        <v>0</v>
      </c>
      <c r="E61" s="7"/>
      <c r="F61" s="7"/>
      <c r="G61" s="24" t="s">
        <v>32</v>
      </c>
      <c r="H61" s="24"/>
      <c r="I61" s="10" t="s">
        <v>15</v>
      </c>
      <c r="J61" s="9">
        <v>43349</v>
      </c>
      <c r="K61" s="11" t="s">
        <v>34</v>
      </c>
      <c r="L61" s="10" t="s">
        <v>266</v>
      </c>
      <c r="M61" s="9"/>
      <c r="N61" s="11"/>
      <c r="O61" s="9"/>
      <c r="P61" s="23" t="str">
        <f t="shared" si="1"/>
        <v/>
      </c>
      <c r="R61" s="23"/>
      <c r="S61" s="47" t="e">
        <f>VLOOKUP($B61,[1]Лист1!$B$5:$G$100,4,0)</f>
        <v>#N/A</v>
      </c>
      <c r="T61" s="47" t="e">
        <f>VLOOKUP($B61,[1]Лист1!$B$5:$G$100,5,0)</f>
        <v>#N/A</v>
      </c>
      <c r="U61" s="23"/>
    </row>
    <row r="62" spans="1:21" x14ac:dyDescent="0.25">
      <c r="A62" s="6">
        <v>60</v>
      </c>
      <c r="B62" s="24" t="s">
        <v>255</v>
      </c>
      <c r="C62" s="7" t="str">
        <f>VLOOKUP(B62,[2]Лист1!$B$3:$E$532,1,0)</f>
        <v>Вылегжанина Татьяна Андреевна</v>
      </c>
      <c r="D62" s="7">
        <f>VLOOKUP(C62,[2]Лист1!$B$3:$E$532,3,0)</f>
        <v>0</v>
      </c>
      <c r="E62" s="7" t="s">
        <v>372</v>
      </c>
      <c r="F62" s="7">
        <v>26</v>
      </c>
      <c r="G62" s="24" t="s">
        <v>10</v>
      </c>
      <c r="H62" s="24"/>
      <c r="I62" s="10" t="s">
        <v>18</v>
      </c>
      <c r="J62" s="9">
        <v>43857</v>
      </c>
      <c r="K62" s="8" t="s">
        <v>379</v>
      </c>
      <c r="L62" s="10" t="s">
        <v>18</v>
      </c>
      <c r="M62" s="9">
        <v>43857</v>
      </c>
      <c r="N62" s="8" t="s">
        <v>379</v>
      </c>
      <c r="O62" s="9">
        <f>M62+365*2</f>
        <v>44587</v>
      </c>
      <c r="P62" s="23" t="str">
        <f t="shared" si="1"/>
        <v>дистанции пешеходные</v>
      </c>
      <c r="R62" s="23"/>
      <c r="S62" s="47">
        <f>VLOOKUP($B62,[1]Лист1!$B$5:$G$100,4,0)</f>
        <v>63</v>
      </c>
      <c r="T62" s="47">
        <f>VLOOKUP($B62,[1]Лист1!$B$5:$G$100,5,0)</f>
        <v>12</v>
      </c>
      <c r="U62" s="23"/>
    </row>
    <row r="63" spans="1:21" x14ac:dyDescent="0.25">
      <c r="A63" s="6">
        <v>61</v>
      </c>
      <c r="B63" s="24" t="s">
        <v>59</v>
      </c>
      <c r="C63" s="7" t="str">
        <f>VLOOKUP(B63,[2]Лист1!$B$3:$E$532,1,0)</f>
        <v>Гаевская Анастасия Александровна</v>
      </c>
      <c r="D63" s="7" t="str">
        <f>VLOOKUP(C63,[2]Лист1!$B$3:$E$532,3,0)</f>
        <v>спортивный туризм</v>
      </c>
      <c r="E63" s="7">
        <v>2002</v>
      </c>
      <c r="F63" s="7">
        <v>18</v>
      </c>
      <c r="G63" s="24" t="s">
        <v>10</v>
      </c>
      <c r="H63" s="24"/>
      <c r="I63" s="10" t="s">
        <v>15</v>
      </c>
      <c r="J63" s="9">
        <v>43349</v>
      </c>
      <c r="K63" s="11" t="s">
        <v>34</v>
      </c>
      <c r="L63" s="10" t="s">
        <v>15</v>
      </c>
      <c r="M63" s="9">
        <v>43714</v>
      </c>
      <c r="N63" s="11" t="s">
        <v>364</v>
      </c>
      <c r="O63" s="9">
        <f>M63+365</f>
        <v>44079</v>
      </c>
      <c r="P63" s="23" t="str">
        <f t="shared" si="1"/>
        <v>дистанции пешеходные</v>
      </c>
      <c r="R63" s="23"/>
      <c r="S63" s="47">
        <f>VLOOKUP($B63,[1]Лист1!$B$5:$G$100,4,0)</f>
        <v>5</v>
      </c>
      <c r="T63" s="47">
        <f>VLOOKUP($B63,[1]Лист1!$B$5:$G$100,5,0)</f>
        <v>0</v>
      </c>
      <c r="U63" s="23"/>
    </row>
    <row r="64" spans="1:21" x14ac:dyDescent="0.25">
      <c r="A64" s="6">
        <v>62</v>
      </c>
      <c r="B64" s="24" t="s">
        <v>60</v>
      </c>
      <c r="C64" s="7" t="str">
        <f>VLOOKUP(B64,[2]Лист1!$B$3:$E$532,1,0)</f>
        <v>Галактионов Николай Андреевич</v>
      </c>
      <c r="D64" s="7" t="str">
        <f>VLOOKUP(C64,[2]Лист1!$B$3:$E$532,3,0)</f>
        <v>спортивный туризм</v>
      </c>
      <c r="E64" s="7"/>
      <c r="F64" s="7"/>
      <c r="G64" s="24" t="s">
        <v>14</v>
      </c>
      <c r="H64" s="24"/>
      <c r="I64" s="10" t="s">
        <v>15</v>
      </c>
      <c r="J64" s="12">
        <v>42606</v>
      </c>
      <c r="K64" s="11">
        <v>167</v>
      </c>
      <c r="L64" s="10" t="s">
        <v>15</v>
      </c>
      <c r="M64" s="9">
        <v>43701</v>
      </c>
      <c r="N64" s="11" t="s">
        <v>366</v>
      </c>
      <c r="O64" s="9">
        <f>M64+365</f>
        <v>44066</v>
      </c>
      <c r="P64" s="23" t="str">
        <f t="shared" si="1"/>
        <v>дистанции на средствах передвижения (авто)</v>
      </c>
      <c r="R64" s="23"/>
      <c r="S64" s="47" t="e">
        <f>VLOOKUP($B64,[1]Лист1!$B$5:$G$100,4,0)</f>
        <v>#N/A</v>
      </c>
      <c r="T64" s="47" t="e">
        <f>VLOOKUP($B64,[1]Лист1!$B$5:$G$100,5,0)</f>
        <v>#N/A</v>
      </c>
      <c r="U64" s="23"/>
    </row>
    <row r="65" spans="1:21" x14ac:dyDescent="0.25">
      <c r="A65" s="6">
        <v>63</v>
      </c>
      <c r="B65" s="24" t="s">
        <v>407</v>
      </c>
      <c r="C65" s="7" t="e">
        <f>VLOOKUP(B65,[2]Лист1!$B$3:$E$532,1,0)</f>
        <v>#N/A</v>
      </c>
      <c r="D65" s="7" t="e">
        <f>VLOOKUP(C65,[2]Лист1!$B$3:$E$532,3,0)</f>
        <v>#N/A</v>
      </c>
      <c r="E65" s="7"/>
      <c r="F65" s="7"/>
      <c r="G65" s="24" t="s">
        <v>32</v>
      </c>
      <c r="H65" s="24"/>
      <c r="I65" s="10" t="s">
        <v>15</v>
      </c>
      <c r="J65" s="12">
        <v>43914</v>
      </c>
      <c r="K65" s="11" t="s">
        <v>408</v>
      </c>
      <c r="L65" s="10" t="s">
        <v>15</v>
      </c>
      <c r="M65" s="12">
        <v>43914</v>
      </c>
      <c r="N65" s="11" t="s">
        <v>408</v>
      </c>
      <c r="O65" s="9">
        <f>M65+365</f>
        <v>44279</v>
      </c>
      <c r="P65" s="23" t="str">
        <f t="shared" si="1"/>
        <v>дистанции водные</v>
      </c>
      <c r="R65" s="23"/>
      <c r="U65" s="23"/>
    </row>
    <row r="66" spans="1:21" x14ac:dyDescent="0.25">
      <c r="A66" s="6">
        <v>64</v>
      </c>
      <c r="B66" s="24" t="s">
        <v>383</v>
      </c>
      <c r="C66" s="7" t="e">
        <f>VLOOKUP(B66,[2]Лист1!$B$3:$E$532,1,0)</f>
        <v>#N/A</v>
      </c>
      <c r="D66" s="7" t="e">
        <f>VLOOKUP(C66,[2]Лист1!$B$3:$E$532,3,0)</f>
        <v>#N/A</v>
      </c>
      <c r="E66" s="7"/>
      <c r="F66" s="7"/>
      <c r="G66" s="24" t="s">
        <v>32</v>
      </c>
      <c r="H66" s="24"/>
      <c r="I66" s="10" t="s">
        <v>15</v>
      </c>
      <c r="J66" s="12">
        <v>43892</v>
      </c>
      <c r="K66" s="11" t="s">
        <v>381</v>
      </c>
      <c r="L66" s="10" t="s">
        <v>15</v>
      </c>
      <c r="M66" s="9">
        <v>43892</v>
      </c>
      <c r="N66" s="11" t="s">
        <v>381</v>
      </c>
      <c r="O66" s="9">
        <f>M66+365</f>
        <v>44257</v>
      </c>
      <c r="P66" s="23" t="str">
        <f t="shared" si="1"/>
        <v>дистанции водные</v>
      </c>
      <c r="R66" s="23"/>
      <c r="S66" s="47" t="e">
        <f>VLOOKUP($B66,[1]Лист1!$B$5:$G$100,4,0)</f>
        <v>#N/A</v>
      </c>
      <c r="T66" s="47" t="e">
        <f>VLOOKUP($B66,[1]Лист1!$B$5:$G$100,5,0)</f>
        <v>#N/A</v>
      </c>
      <c r="U66" s="23"/>
    </row>
    <row r="67" spans="1:21" x14ac:dyDescent="0.25">
      <c r="A67" s="6">
        <v>65</v>
      </c>
      <c r="B67" s="24" t="s">
        <v>61</v>
      </c>
      <c r="C67" s="7" t="str">
        <f>VLOOKUP(B67,[2]Лист1!$B$3:$E$532,1,0)</f>
        <v>Галкина Наталья Сергеевна</v>
      </c>
      <c r="D67" s="7">
        <f>VLOOKUP(C67,[2]Лист1!$B$3:$E$532,3,0)</f>
        <v>0</v>
      </c>
      <c r="E67" s="7"/>
      <c r="F67" s="7"/>
      <c r="G67" s="24" t="s">
        <v>32</v>
      </c>
      <c r="H67" s="24"/>
      <c r="I67" s="10" t="s">
        <v>8</v>
      </c>
      <c r="J67" s="9">
        <v>43097</v>
      </c>
      <c r="K67" s="11">
        <v>271</v>
      </c>
      <c r="L67" s="10" t="s">
        <v>266</v>
      </c>
      <c r="M67" s="9"/>
      <c r="N67" s="11"/>
      <c r="O67" s="9"/>
      <c r="P67" s="23" t="str">
        <f t="shared" si="1"/>
        <v/>
      </c>
      <c r="R67" s="23"/>
      <c r="S67" s="47" t="e">
        <f>VLOOKUP($B67,[1]Лист1!$B$5:$G$100,4,0)</f>
        <v>#N/A</v>
      </c>
      <c r="T67" s="47" t="e">
        <f>VLOOKUP($B67,[1]Лист1!$B$5:$G$100,5,0)</f>
        <v>#N/A</v>
      </c>
      <c r="U67" s="23"/>
    </row>
    <row r="68" spans="1:21" x14ac:dyDescent="0.25">
      <c r="A68" s="6">
        <v>66</v>
      </c>
      <c r="B68" s="44" t="s">
        <v>62</v>
      </c>
      <c r="C68" s="7" t="str">
        <f>VLOOKUP(B68,[2]Лист1!$B$3:$E$532,1,0)</f>
        <v>Галковская Виктория Андреевна</v>
      </c>
      <c r="D68" s="7" t="str">
        <f>VLOOKUP(C68,[2]Лист1!$B$3:$E$532,3,0)</f>
        <v>спортивный туризм</v>
      </c>
      <c r="E68" s="7">
        <v>1993</v>
      </c>
      <c r="F68" s="7">
        <v>27</v>
      </c>
      <c r="G68" s="24" t="s">
        <v>10</v>
      </c>
      <c r="H68" s="24"/>
      <c r="I68" s="10" t="s">
        <v>15</v>
      </c>
      <c r="J68" s="9">
        <v>42865</v>
      </c>
      <c r="K68" s="8">
        <v>59</v>
      </c>
      <c r="L68" s="10" t="s">
        <v>15</v>
      </c>
      <c r="M68" s="54">
        <v>43614</v>
      </c>
      <c r="N68" s="11" t="s">
        <v>41</v>
      </c>
      <c r="O68" s="9">
        <f>M68+365</f>
        <v>43979</v>
      </c>
      <c r="P68" s="23" t="str">
        <f t="shared" si="1"/>
        <v>дистанции пешеходные</v>
      </c>
      <c r="R68" s="23"/>
      <c r="S68" s="47" t="e">
        <f>VLOOKUP($B68,[1]Лист1!$B$5:$G$100,4,0)</f>
        <v>#N/A</v>
      </c>
      <c r="T68" s="47" t="e">
        <f>VLOOKUP($B68,[1]Лист1!$B$5:$G$100,5,0)</f>
        <v>#N/A</v>
      </c>
      <c r="U68" s="23"/>
    </row>
    <row r="69" spans="1:21" x14ac:dyDescent="0.25">
      <c r="A69" s="6">
        <v>67</v>
      </c>
      <c r="B69" s="24" t="s">
        <v>290</v>
      </c>
      <c r="C69" s="7" t="str">
        <f>VLOOKUP(B69,[2]Лист1!$B$3:$E$532,1,0)</f>
        <v>Генина Тамара Евгеньевна</v>
      </c>
      <c r="D69" s="7">
        <f>VLOOKUP(C69,[2]Лист1!$B$3:$E$532,3,0)</f>
        <v>0</v>
      </c>
      <c r="E69" s="7"/>
      <c r="F69" s="7"/>
      <c r="G69" s="24" t="s">
        <v>289</v>
      </c>
      <c r="H69" s="24"/>
      <c r="I69" s="10" t="s">
        <v>15</v>
      </c>
      <c r="J69" s="9">
        <v>43577</v>
      </c>
      <c r="K69" s="11" t="s">
        <v>301</v>
      </c>
      <c r="L69" s="10" t="s">
        <v>15</v>
      </c>
      <c r="M69" s="52">
        <v>43577</v>
      </c>
      <c r="N69" s="11" t="s">
        <v>301</v>
      </c>
      <c r="O69" s="9">
        <f>M69+365</f>
        <v>43942</v>
      </c>
      <c r="P69" s="23" t="str">
        <f t="shared" si="1"/>
        <v>дистанции на средствах передвижения (кони)</v>
      </c>
      <c r="R69" s="23"/>
      <c r="S69" s="47" t="e">
        <f>VLOOKUP($B69,[1]Лист1!$B$5:$G$100,4,0)</f>
        <v>#N/A</v>
      </c>
      <c r="T69" s="47" t="e">
        <f>VLOOKUP($B69,[1]Лист1!$B$5:$G$100,5,0)</f>
        <v>#N/A</v>
      </c>
      <c r="U69" s="23"/>
    </row>
    <row r="70" spans="1:21" x14ac:dyDescent="0.25">
      <c r="A70" s="6">
        <v>68</v>
      </c>
      <c r="B70" s="43" t="s">
        <v>322</v>
      </c>
      <c r="C70" s="7" t="str">
        <f>VLOOKUP(B70,[2]Лист1!$B$3:$E$532,1,0)</f>
        <v>Голиков Виктор Иванович</v>
      </c>
      <c r="D70" s="7">
        <f>VLOOKUP(C70,[2]Лист1!$B$3:$E$532,3,0)</f>
        <v>0</v>
      </c>
      <c r="E70" s="7"/>
      <c r="F70" s="7"/>
      <c r="G70" s="24" t="s">
        <v>315</v>
      </c>
      <c r="H70" s="24"/>
      <c r="I70" s="10" t="s">
        <v>15</v>
      </c>
      <c r="J70" s="9">
        <v>43577</v>
      </c>
      <c r="K70" s="11" t="s">
        <v>301</v>
      </c>
      <c r="L70" s="10" t="s">
        <v>15</v>
      </c>
      <c r="M70" s="52">
        <v>43577</v>
      </c>
      <c r="N70" s="11" t="s">
        <v>301</v>
      </c>
      <c r="O70" s="9">
        <f>M70+365</f>
        <v>43942</v>
      </c>
      <c r="P70" s="23" t="str">
        <f t="shared" si="1"/>
        <v>маршруты</v>
      </c>
      <c r="R70" s="23"/>
      <c r="S70" s="47" t="e">
        <f>VLOOKUP($B70,[1]Лист1!$B$5:$G$100,4,0)</f>
        <v>#N/A</v>
      </c>
      <c r="T70" s="47" t="e">
        <f>VLOOKUP($B70,[1]Лист1!$B$5:$G$100,5,0)</f>
        <v>#N/A</v>
      </c>
      <c r="U70" s="23"/>
    </row>
    <row r="71" spans="1:21" x14ac:dyDescent="0.25">
      <c r="A71" s="6">
        <v>69</v>
      </c>
      <c r="B71" s="45" t="s">
        <v>63</v>
      </c>
      <c r="C71" s="7" t="str">
        <f>VLOOKUP(B71,[2]Лист1!$B$3:$E$532,1,0)</f>
        <v>Голованова Елена Михайловна</v>
      </c>
      <c r="D71" s="7" t="str">
        <f>VLOOKUP(C71,[2]Лист1!$B$3:$E$532,3,0)</f>
        <v>спортивный туризм</v>
      </c>
      <c r="E71" s="7"/>
      <c r="F71" s="7"/>
      <c r="G71" s="24" t="s">
        <v>14</v>
      </c>
      <c r="H71" s="24"/>
      <c r="I71" s="10" t="s">
        <v>15</v>
      </c>
      <c r="J71" s="9">
        <v>42865</v>
      </c>
      <c r="K71" s="8">
        <v>59</v>
      </c>
      <c r="L71" s="10" t="s">
        <v>15</v>
      </c>
      <c r="M71" s="51">
        <v>43555</v>
      </c>
      <c r="N71" s="11" t="s">
        <v>287</v>
      </c>
      <c r="O71" s="9">
        <f>M71+365</f>
        <v>43920</v>
      </c>
      <c r="P71" s="23" t="str">
        <f t="shared" si="1"/>
        <v>дистанции на средствах передвижения (авто)</v>
      </c>
      <c r="S71" s="47" t="e">
        <f>VLOOKUP($B71,[1]Лист1!$B$5:$G$100,4,0)</f>
        <v>#N/A</v>
      </c>
      <c r="T71" s="47" t="e">
        <f>VLOOKUP($B71,[1]Лист1!$B$5:$G$100,5,0)</f>
        <v>#N/A</v>
      </c>
    </row>
    <row r="72" spans="1:21" x14ac:dyDescent="0.25">
      <c r="A72" s="6">
        <v>70</v>
      </c>
      <c r="B72" s="44" t="s">
        <v>64</v>
      </c>
      <c r="C72" s="7" t="str">
        <f>VLOOKUP(B72,[2]Лист1!$B$3:$E$532,1,0)</f>
        <v>Головенков Сергей Геннадиевич</v>
      </c>
      <c r="D72" s="7" t="str">
        <f>VLOOKUP(C72,[2]Лист1!$B$3:$E$532,3,0)</f>
        <v>спортивный туризм</v>
      </c>
      <c r="E72" s="7">
        <v>1993</v>
      </c>
      <c r="F72" s="7">
        <v>27</v>
      </c>
      <c r="G72" s="24" t="s">
        <v>10</v>
      </c>
      <c r="H72" s="24"/>
      <c r="I72" s="10" t="s">
        <v>15</v>
      </c>
      <c r="J72" s="9">
        <v>42865</v>
      </c>
      <c r="K72" s="11">
        <v>59</v>
      </c>
      <c r="L72" s="10" t="s">
        <v>15</v>
      </c>
      <c r="M72" s="54">
        <v>43614</v>
      </c>
      <c r="N72" s="11" t="s">
        <v>41</v>
      </c>
      <c r="O72" s="9">
        <f>M72+365</f>
        <v>43979</v>
      </c>
      <c r="P72" s="23" t="str">
        <f t="shared" si="1"/>
        <v>дистанции пешеходные</v>
      </c>
      <c r="R72" s="23"/>
      <c r="S72" s="47" t="e">
        <f>VLOOKUP($B72,[1]Лист1!$B$5:$G$100,4,0)</f>
        <v>#N/A</v>
      </c>
      <c r="T72" s="47" t="e">
        <f>VLOOKUP($B72,[1]Лист1!$B$5:$G$100,5,0)</f>
        <v>#N/A</v>
      </c>
      <c r="U72" s="23"/>
    </row>
    <row r="73" spans="1:21" x14ac:dyDescent="0.25">
      <c r="A73" s="6">
        <v>71</v>
      </c>
      <c r="B73" s="43" t="s">
        <v>347</v>
      </c>
      <c r="C73" s="7" t="str">
        <f>VLOOKUP(B73,[2]Лист1!$B$3:$E$532,1,0)</f>
        <v>Голубев Константин Александрович</v>
      </c>
      <c r="D73" s="7">
        <f>VLOOKUP(C73,[2]Лист1!$B$3:$E$532,3,0)</f>
        <v>0</v>
      </c>
      <c r="E73" s="7"/>
      <c r="F73" s="7"/>
      <c r="G73" s="24" t="s">
        <v>315</v>
      </c>
      <c r="H73" s="24"/>
      <c r="I73" s="10" t="s">
        <v>8</v>
      </c>
      <c r="J73" s="9">
        <v>43577</v>
      </c>
      <c r="K73" s="11" t="s">
        <v>301</v>
      </c>
      <c r="L73" s="10" t="s">
        <v>8</v>
      </c>
      <c r="M73" s="9">
        <v>43577</v>
      </c>
      <c r="N73" s="11" t="s">
        <v>301</v>
      </c>
      <c r="O73" s="9">
        <f>M73+365*2</f>
        <v>44307</v>
      </c>
      <c r="P73" s="23" t="str">
        <f t="shared" si="1"/>
        <v>маршруты</v>
      </c>
      <c r="R73" s="23"/>
      <c r="S73" s="47" t="e">
        <f>VLOOKUP($B73,[1]Лист1!$B$5:$G$100,4,0)</f>
        <v>#N/A</v>
      </c>
      <c r="T73" s="47" t="e">
        <f>VLOOKUP($B73,[1]Лист1!$B$5:$G$100,5,0)</f>
        <v>#N/A</v>
      </c>
      <c r="U73" s="23"/>
    </row>
    <row r="74" spans="1:21" x14ac:dyDescent="0.25">
      <c r="A74" s="6">
        <v>72</v>
      </c>
      <c r="B74" s="7" t="s">
        <v>65</v>
      </c>
      <c r="C74" s="7" t="str">
        <f>VLOOKUP(B74,[2]Лист1!$B$3:$E$532,1,0)</f>
        <v>Горев Даниил Владимирович</v>
      </c>
      <c r="D74" s="7" t="str">
        <f>VLOOKUP(C74,[2]Лист1!$B$3:$E$532,3,0)</f>
        <v>спортивный туризм</v>
      </c>
      <c r="E74" s="7">
        <v>1995</v>
      </c>
      <c r="F74" s="7">
        <v>25</v>
      </c>
      <c r="G74" s="24" t="s">
        <v>10</v>
      </c>
      <c r="H74" s="24"/>
      <c r="I74" s="10" t="s">
        <v>15</v>
      </c>
      <c r="J74" s="9">
        <v>41697</v>
      </c>
      <c r="K74" s="8">
        <v>597</v>
      </c>
      <c r="L74" s="10" t="s">
        <v>15</v>
      </c>
      <c r="M74" s="9">
        <v>43876</v>
      </c>
      <c r="N74" s="11" t="s">
        <v>378</v>
      </c>
      <c r="O74" s="9">
        <f>M74+365</f>
        <v>44241</v>
      </c>
      <c r="P74" s="23" t="str">
        <f t="shared" ref="P74:P137" si="3">IF(M74&gt;0,G74,"")</f>
        <v>дистанции пешеходные</v>
      </c>
      <c r="R74" s="23"/>
      <c r="S74" s="47">
        <f>VLOOKUP($B74,[1]Лист1!$B$5:$G$100,4,0)</f>
        <v>10</v>
      </c>
      <c r="T74" s="47">
        <f>VLOOKUP($B74,[1]Лист1!$B$5:$G$100,5,0)</f>
        <v>0</v>
      </c>
      <c r="U74" s="23"/>
    </row>
    <row r="75" spans="1:21" x14ac:dyDescent="0.25">
      <c r="A75" s="6">
        <v>73</v>
      </c>
      <c r="B75" s="24" t="s">
        <v>247</v>
      </c>
      <c r="C75" s="7" t="str">
        <f>VLOOKUP(B75,[2]Лист1!$B$3:$E$532,1,0)</f>
        <v>Громов Павел Александрович</v>
      </c>
      <c r="D75" s="7">
        <f>VLOOKUP(C75,[2]Лист1!$B$3:$E$532,3,0)</f>
        <v>0</v>
      </c>
      <c r="E75" s="7"/>
      <c r="F75" s="7"/>
      <c r="G75" s="24" t="s">
        <v>14</v>
      </c>
      <c r="H75" s="24"/>
      <c r="I75" s="10" t="s">
        <v>15</v>
      </c>
      <c r="J75" s="9">
        <v>43349</v>
      </c>
      <c r="K75" s="11" t="s">
        <v>34</v>
      </c>
      <c r="L75" s="10" t="s">
        <v>266</v>
      </c>
      <c r="M75" s="9"/>
      <c r="N75" s="11"/>
      <c r="O75" s="9"/>
      <c r="P75" s="23" t="str">
        <f t="shared" si="3"/>
        <v/>
      </c>
      <c r="R75" s="23"/>
      <c r="S75" s="47" t="e">
        <f>VLOOKUP($B75,[1]Лист1!$B$5:$G$100,4,0)</f>
        <v>#N/A</v>
      </c>
      <c r="T75" s="47" t="e">
        <f>VLOOKUP($B75,[1]Лист1!$B$5:$G$100,5,0)</f>
        <v>#N/A</v>
      </c>
      <c r="U75" s="23"/>
    </row>
    <row r="76" spans="1:21" x14ac:dyDescent="0.25">
      <c r="A76" s="6">
        <v>74</v>
      </c>
      <c r="B76" s="44" t="s">
        <v>66</v>
      </c>
      <c r="C76" s="7" t="str">
        <f>VLOOKUP(B76,[2]Лист1!$B$3:$E$532,1,0)</f>
        <v>Гузин Матвей Юрьевич</v>
      </c>
      <c r="D76" s="7" t="str">
        <f>VLOOKUP(C76,[2]Лист1!$B$3:$E$532,3,0)</f>
        <v>спортивный туризм</v>
      </c>
      <c r="E76" s="7">
        <v>1989</v>
      </c>
      <c r="F76" s="7">
        <v>31</v>
      </c>
      <c r="G76" s="24" t="s">
        <v>10</v>
      </c>
      <c r="H76" s="24"/>
      <c r="I76" s="10" t="s">
        <v>15</v>
      </c>
      <c r="J76" s="9">
        <v>42865</v>
      </c>
      <c r="K76" s="8">
        <v>59</v>
      </c>
      <c r="L76" s="10" t="s">
        <v>15</v>
      </c>
      <c r="M76" s="54">
        <v>43614</v>
      </c>
      <c r="N76" s="11" t="s">
        <v>41</v>
      </c>
      <c r="O76" s="9">
        <f>M76+365</f>
        <v>43979</v>
      </c>
      <c r="P76" s="23" t="str">
        <f t="shared" si="3"/>
        <v>дистанции пешеходные</v>
      </c>
      <c r="R76" s="23"/>
      <c r="S76" s="47" t="e">
        <f>VLOOKUP($B76,[1]Лист1!$B$5:$G$100,4,0)</f>
        <v>#N/A</v>
      </c>
      <c r="T76" s="47" t="e">
        <f>VLOOKUP($B76,[1]Лист1!$B$5:$G$100,5,0)</f>
        <v>#N/A</v>
      </c>
      <c r="U76" s="23"/>
    </row>
    <row r="77" spans="1:21" x14ac:dyDescent="0.25">
      <c r="A77" s="6">
        <v>75</v>
      </c>
      <c r="B77" s="43" t="s">
        <v>323</v>
      </c>
      <c r="C77" s="7" t="str">
        <f>VLOOKUP(B77,[2]Лист1!$B$3:$E$532,1,0)</f>
        <v>Гурин Павел Александрович</v>
      </c>
      <c r="D77" s="7">
        <f>VLOOKUP(C77,[2]Лист1!$B$3:$E$532,3,0)</f>
        <v>0</v>
      </c>
      <c r="E77" s="7"/>
      <c r="F77" s="7"/>
      <c r="G77" s="24" t="s">
        <v>7</v>
      </c>
      <c r="H77" s="24"/>
      <c r="I77" s="10" t="s">
        <v>15</v>
      </c>
      <c r="J77" s="9">
        <v>43577</v>
      </c>
      <c r="K77" s="11" t="s">
        <v>301</v>
      </c>
      <c r="L77" s="10" t="s">
        <v>15</v>
      </c>
      <c r="M77" s="52">
        <v>43577</v>
      </c>
      <c r="N77" s="11" t="s">
        <v>301</v>
      </c>
      <c r="O77" s="9">
        <f>M77+365</f>
        <v>43942</v>
      </c>
      <c r="P77" s="23" t="str">
        <f t="shared" si="3"/>
        <v>дистанции горные</v>
      </c>
      <c r="R77" s="23"/>
      <c r="S77" s="47" t="e">
        <f>VLOOKUP($B77,[1]Лист1!$B$5:$G$100,4,0)</f>
        <v>#N/A</v>
      </c>
      <c r="T77" s="47" t="e">
        <f>VLOOKUP($B77,[1]Лист1!$B$5:$G$100,5,0)</f>
        <v>#N/A</v>
      </c>
      <c r="U77" s="23"/>
    </row>
    <row r="78" spans="1:21" x14ac:dyDescent="0.25">
      <c r="A78" s="6">
        <v>76</v>
      </c>
      <c r="B78" s="43" t="s">
        <v>384</v>
      </c>
      <c r="C78" s="7" t="e">
        <f>VLOOKUP(B78,[2]Лист1!$B$3:$E$532,1,0)</f>
        <v>#N/A</v>
      </c>
      <c r="D78" s="7" t="e">
        <f>VLOOKUP(C78,[2]Лист1!$B$3:$E$532,3,0)</f>
        <v>#N/A</v>
      </c>
      <c r="E78" s="7"/>
      <c r="F78" s="7"/>
      <c r="G78" s="24" t="s">
        <v>315</v>
      </c>
      <c r="H78" s="24"/>
      <c r="I78" s="10" t="s">
        <v>15</v>
      </c>
      <c r="J78" s="12">
        <v>43892</v>
      </c>
      <c r="K78" s="11" t="s">
        <v>381</v>
      </c>
      <c r="L78" s="10" t="s">
        <v>15</v>
      </c>
      <c r="M78" s="9">
        <v>43892</v>
      </c>
      <c r="N78" s="11" t="s">
        <v>381</v>
      </c>
      <c r="O78" s="9">
        <f>M78+365</f>
        <v>44257</v>
      </c>
      <c r="P78" s="23" t="str">
        <f t="shared" si="3"/>
        <v>маршруты</v>
      </c>
      <c r="R78" s="23"/>
      <c r="S78" s="47" t="e">
        <f>VLOOKUP($B78,[1]Лист1!$B$5:$G$100,4,0)</f>
        <v>#N/A</v>
      </c>
      <c r="T78" s="47" t="e">
        <f>VLOOKUP($B78,[1]Лист1!$B$5:$G$100,5,0)</f>
        <v>#N/A</v>
      </c>
      <c r="U78" s="23"/>
    </row>
    <row r="79" spans="1:21" x14ac:dyDescent="0.25">
      <c r="A79" s="6">
        <v>77</v>
      </c>
      <c r="B79" s="24" t="s">
        <v>67</v>
      </c>
      <c r="C79" s="7" t="str">
        <f>VLOOKUP(B79,[2]Лист1!$B$3:$E$532,1,0)</f>
        <v>Демина Анастасия Алексеевна</v>
      </c>
      <c r="D79" s="7" t="str">
        <f>VLOOKUP(C79,[2]Лист1!$B$3:$E$532,3,0)</f>
        <v>спортивный туризм</v>
      </c>
      <c r="E79" s="7">
        <v>1997</v>
      </c>
      <c r="F79" s="7">
        <v>23</v>
      </c>
      <c r="G79" s="24" t="s">
        <v>10</v>
      </c>
      <c r="H79" s="24"/>
      <c r="I79" s="10" t="s">
        <v>18</v>
      </c>
      <c r="J79" s="9">
        <v>43914</v>
      </c>
      <c r="K79" s="8" t="s">
        <v>408</v>
      </c>
      <c r="L79" s="10" t="s">
        <v>18</v>
      </c>
      <c r="M79" s="9">
        <v>43914</v>
      </c>
      <c r="N79" s="8" t="s">
        <v>408</v>
      </c>
      <c r="O79" s="9">
        <f>M79+365*2</f>
        <v>44644</v>
      </c>
      <c r="P79" s="23" t="str">
        <f t="shared" si="3"/>
        <v>дистанции пешеходные</v>
      </c>
      <c r="R79" s="23"/>
      <c r="S79" s="47">
        <f>VLOOKUP($B79,[1]Лист1!$B$5:$G$100,4,0)</f>
        <v>35</v>
      </c>
      <c r="T79" s="47">
        <f>VLOOKUP($B79,[1]Лист1!$B$5:$G$100,5,0)</f>
        <v>0</v>
      </c>
      <c r="U79" s="23"/>
    </row>
    <row r="80" spans="1:21" x14ac:dyDescent="0.25">
      <c r="A80" s="6">
        <v>78</v>
      </c>
      <c r="B80" s="24" t="s">
        <v>68</v>
      </c>
      <c r="C80" s="7" t="str">
        <f>VLOOKUP(B80,[2]Лист1!$B$3:$E$532,1,0)</f>
        <v>Дзык Михаил Иванович</v>
      </c>
      <c r="D80" s="7" t="str">
        <f>VLOOKUP(C80,[2]Лист1!$B$3:$E$532,3,0)</f>
        <v>спортивный туризм</v>
      </c>
      <c r="E80" s="7">
        <v>1989</v>
      </c>
      <c r="F80" s="7">
        <v>31</v>
      </c>
      <c r="G80" s="24" t="s">
        <v>10</v>
      </c>
      <c r="H80" s="24"/>
      <c r="I80" s="10" t="s">
        <v>18</v>
      </c>
      <c r="J80" s="9">
        <v>43244</v>
      </c>
      <c r="K80" s="11">
        <v>117</v>
      </c>
      <c r="L80" s="10" t="s">
        <v>18</v>
      </c>
      <c r="M80" s="54">
        <v>43244</v>
      </c>
      <c r="N80" s="11">
        <v>117</v>
      </c>
      <c r="O80" s="9">
        <f>M80+365*2</f>
        <v>43974</v>
      </c>
      <c r="P80" s="23" t="str">
        <f t="shared" si="3"/>
        <v>дистанции пешеходные</v>
      </c>
      <c r="R80" s="23"/>
      <c r="S80" s="47">
        <f>VLOOKUP($B80,[1]Лист1!$B$5:$G$100,4,0)</f>
        <v>6</v>
      </c>
      <c r="T80" s="47">
        <f>VLOOKUP($B80,[1]Лист1!$B$5:$G$100,5,0)</f>
        <v>6</v>
      </c>
      <c r="U80" s="23"/>
    </row>
    <row r="81" spans="1:21" x14ac:dyDescent="0.25">
      <c r="A81" s="6">
        <v>79</v>
      </c>
      <c r="B81" s="43" t="s">
        <v>324</v>
      </c>
      <c r="C81" s="7" t="str">
        <f>VLOOKUP(B81,[2]Лист1!$B$3:$E$532,1,0)</f>
        <v>Дмитриев Павел Сергеевич</v>
      </c>
      <c r="D81" s="7">
        <f>VLOOKUP(C81,[2]Лист1!$B$3:$E$532,3,0)</f>
        <v>0</v>
      </c>
      <c r="E81" s="7"/>
      <c r="F81" s="7"/>
      <c r="G81" s="24" t="s">
        <v>315</v>
      </c>
      <c r="H81" s="24"/>
      <c r="I81" s="10" t="s">
        <v>15</v>
      </c>
      <c r="J81" s="9">
        <v>43577</v>
      </c>
      <c r="K81" s="11" t="s">
        <v>301</v>
      </c>
      <c r="L81" s="10" t="s">
        <v>15</v>
      </c>
      <c r="M81" s="52">
        <v>43577</v>
      </c>
      <c r="N81" s="11" t="s">
        <v>301</v>
      </c>
      <c r="O81" s="9">
        <f>M81+365</f>
        <v>43942</v>
      </c>
      <c r="P81" s="23" t="str">
        <f t="shared" si="3"/>
        <v>маршруты</v>
      </c>
      <c r="R81" s="23"/>
      <c r="S81" s="47" t="e">
        <f>VLOOKUP($B81,[1]Лист1!$B$5:$G$100,4,0)</f>
        <v>#N/A</v>
      </c>
      <c r="T81" s="47" t="e">
        <f>VLOOKUP($B81,[1]Лист1!$B$5:$G$100,5,0)</f>
        <v>#N/A</v>
      </c>
      <c r="U81" s="23"/>
    </row>
    <row r="82" spans="1:21" x14ac:dyDescent="0.25">
      <c r="A82" s="6">
        <v>80</v>
      </c>
      <c r="B82" s="24" t="s">
        <v>69</v>
      </c>
      <c r="C82" s="7" t="str">
        <f>VLOOKUP(B82,[2]Лист1!$B$3:$E$532,1,0)</f>
        <v>Дмитриева Елена Германовна</v>
      </c>
      <c r="D82" s="7" t="str">
        <f>VLOOKUP(C82,[2]Лист1!$B$3:$E$532,3,0)</f>
        <v>спортивный туризм</v>
      </c>
      <c r="E82" s="7">
        <v>1970</v>
      </c>
      <c r="F82" s="7">
        <v>50</v>
      </c>
      <c r="G82" s="24" t="s">
        <v>32</v>
      </c>
      <c r="H82" s="24"/>
      <c r="I82" s="10" t="s">
        <v>18</v>
      </c>
      <c r="J82" s="9">
        <v>43349</v>
      </c>
      <c r="K82" s="11" t="s">
        <v>34</v>
      </c>
      <c r="L82" s="10" t="s">
        <v>18</v>
      </c>
      <c r="M82" s="9">
        <v>43349</v>
      </c>
      <c r="N82" s="11" t="s">
        <v>34</v>
      </c>
      <c r="O82" s="9">
        <f>M82+365*2</f>
        <v>44079</v>
      </c>
      <c r="P82" s="23" t="str">
        <f t="shared" si="3"/>
        <v>дистанции водные</v>
      </c>
      <c r="R82" s="23"/>
      <c r="S82" s="47">
        <f>VLOOKUP($B82,[1]Лист1!$B$5:$G$100,4,0)</f>
        <v>20</v>
      </c>
      <c r="T82" s="47">
        <f>VLOOKUP($B82,[1]Лист1!$B$5:$G$100,5,0)</f>
        <v>20</v>
      </c>
      <c r="U82" s="23"/>
    </row>
    <row r="83" spans="1:21" x14ac:dyDescent="0.25">
      <c r="A83" s="6">
        <v>81</v>
      </c>
      <c r="B83" s="43" t="s">
        <v>325</v>
      </c>
      <c r="C83" s="7" t="str">
        <f>VLOOKUP(B83,[2]Лист1!$B$3:$E$532,1,0)</f>
        <v>Долгов Сергей Витальевич</v>
      </c>
      <c r="D83" s="7">
        <f>VLOOKUP(C83,[2]Лист1!$B$3:$E$532,3,0)</f>
        <v>0</v>
      </c>
      <c r="E83" s="7"/>
      <c r="F83" s="7"/>
      <c r="G83" s="24" t="s">
        <v>315</v>
      </c>
      <c r="H83" s="24"/>
      <c r="I83" s="10" t="s">
        <v>15</v>
      </c>
      <c r="J83" s="9">
        <v>43577</v>
      </c>
      <c r="K83" s="11" t="s">
        <v>301</v>
      </c>
      <c r="L83" s="10" t="s">
        <v>15</v>
      </c>
      <c r="M83" s="52">
        <v>43577</v>
      </c>
      <c r="N83" s="11" t="s">
        <v>301</v>
      </c>
      <c r="O83" s="9">
        <f>M83+365</f>
        <v>43942</v>
      </c>
      <c r="P83" s="23" t="str">
        <f t="shared" si="3"/>
        <v>маршруты</v>
      </c>
      <c r="R83" s="23"/>
      <c r="S83" s="47" t="e">
        <f>VLOOKUP($B83,[1]Лист1!$B$5:$G$100,4,0)</f>
        <v>#N/A</v>
      </c>
      <c r="T83" s="47" t="e">
        <f>VLOOKUP($B83,[1]Лист1!$B$5:$G$100,5,0)</f>
        <v>#N/A</v>
      </c>
      <c r="U83" s="23"/>
    </row>
    <row r="84" spans="1:21" x14ac:dyDescent="0.25">
      <c r="A84" s="6">
        <v>82</v>
      </c>
      <c r="B84" s="7" t="s">
        <v>70</v>
      </c>
      <c r="C84" s="7" t="str">
        <f>VLOOKUP(B84,[2]Лист1!$B$3:$E$532,1,0)</f>
        <v>Долгополов Константин Эдуардович</v>
      </c>
      <c r="D84" s="7" t="str">
        <f>VLOOKUP(C84,[2]Лист1!$B$3:$E$532,3,0)</f>
        <v>спортивный туризм</v>
      </c>
      <c r="E84" s="7"/>
      <c r="F84" s="7"/>
      <c r="G84" s="24" t="s">
        <v>7</v>
      </c>
      <c r="H84" s="24"/>
      <c r="I84" s="10" t="s">
        <v>15</v>
      </c>
      <c r="J84" s="12">
        <v>41737</v>
      </c>
      <c r="K84" s="11">
        <v>1150</v>
      </c>
      <c r="L84" s="10" t="s">
        <v>15</v>
      </c>
      <c r="M84" s="9">
        <v>43876</v>
      </c>
      <c r="N84" s="11" t="s">
        <v>378</v>
      </c>
      <c r="O84" s="9">
        <f>M84+365</f>
        <v>44241</v>
      </c>
      <c r="P84" s="23" t="str">
        <f t="shared" si="3"/>
        <v>дистанции горные</v>
      </c>
      <c r="R84" s="23"/>
      <c r="S84" s="47" t="e">
        <f>VLOOKUP($B84,[1]Лист1!$B$5:$G$100,4,0)</f>
        <v>#N/A</v>
      </c>
      <c r="T84" s="47" t="e">
        <f>VLOOKUP($B84,[1]Лист1!$B$5:$G$100,5,0)</f>
        <v>#N/A</v>
      </c>
      <c r="U84" s="23"/>
    </row>
    <row r="85" spans="1:21" x14ac:dyDescent="0.25">
      <c r="A85" s="6">
        <v>83</v>
      </c>
      <c r="B85" s="24" t="s">
        <v>291</v>
      </c>
      <c r="C85" s="7" t="str">
        <f>VLOOKUP(B85,[2]Лист1!$B$3:$E$532,1,0)</f>
        <v>Доманчук Любовь Германовна</v>
      </c>
      <c r="D85" s="7">
        <f>VLOOKUP(C85,[2]Лист1!$B$3:$E$532,3,0)</f>
        <v>0</v>
      </c>
      <c r="E85" s="7"/>
      <c r="F85" s="7"/>
      <c r="G85" s="24" t="s">
        <v>289</v>
      </c>
      <c r="H85" s="24"/>
      <c r="I85" s="10" t="s">
        <v>15</v>
      </c>
      <c r="J85" s="9">
        <v>43577</v>
      </c>
      <c r="K85" s="11" t="s">
        <v>301</v>
      </c>
      <c r="L85" s="10" t="s">
        <v>15</v>
      </c>
      <c r="M85" s="52">
        <v>43577</v>
      </c>
      <c r="N85" s="11" t="s">
        <v>301</v>
      </c>
      <c r="O85" s="9">
        <f>M85+365</f>
        <v>43942</v>
      </c>
      <c r="P85" s="23" t="str">
        <f t="shared" si="3"/>
        <v>дистанции на средствах передвижения (кони)</v>
      </c>
      <c r="R85" s="23"/>
      <c r="S85" s="47" t="e">
        <f>VLOOKUP($B85,[1]Лист1!$B$5:$G$100,4,0)</f>
        <v>#N/A</v>
      </c>
      <c r="T85" s="47" t="e">
        <f>VLOOKUP($B85,[1]Лист1!$B$5:$G$100,5,0)</f>
        <v>#N/A</v>
      </c>
      <c r="U85" s="23"/>
    </row>
    <row r="86" spans="1:21" x14ac:dyDescent="0.25">
      <c r="A86" s="6">
        <v>84</v>
      </c>
      <c r="B86" s="7" t="s">
        <v>277</v>
      </c>
      <c r="C86" s="7" t="str">
        <f>VLOOKUP(B86,[2]Лист1!$B$3:$E$532,1,0)</f>
        <v>Евстропов Георгий Дмитриевич</v>
      </c>
      <c r="D86" s="7">
        <f>VLOOKUP(C86,[2]Лист1!$B$3:$E$532,3,0)</f>
        <v>0</v>
      </c>
      <c r="E86" s="7"/>
      <c r="F86" s="7"/>
      <c r="G86" s="24" t="s">
        <v>10</v>
      </c>
      <c r="H86" s="24"/>
      <c r="I86" s="10" t="s">
        <v>15</v>
      </c>
      <c r="J86" s="9">
        <v>43531</v>
      </c>
      <c r="K86" s="11" t="s">
        <v>283</v>
      </c>
      <c r="L86" s="10" t="s">
        <v>15</v>
      </c>
      <c r="M86" s="9">
        <v>43897</v>
      </c>
      <c r="N86" s="11" t="s">
        <v>25</v>
      </c>
      <c r="O86" s="9">
        <f>M86+365</f>
        <v>44262</v>
      </c>
      <c r="P86" s="23" t="str">
        <f t="shared" si="3"/>
        <v>дистанции пешеходные</v>
      </c>
      <c r="R86" s="23"/>
      <c r="S86" s="47" t="e">
        <f>VLOOKUP($B86,[1]Лист1!$B$5:$G$100,4,0)</f>
        <v>#N/A</v>
      </c>
      <c r="T86" s="47" t="e">
        <f>VLOOKUP($B86,[1]Лист1!$B$5:$G$100,5,0)</f>
        <v>#N/A</v>
      </c>
      <c r="U86" s="23"/>
    </row>
    <row r="87" spans="1:21" x14ac:dyDescent="0.25">
      <c r="A87" s="6">
        <v>85</v>
      </c>
      <c r="B87" s="7" t="s">
        <v>71</v>
      </c>
      <c r="C87" s="7" t="str">
        <f>VLOOKUP(B87,[2]Лист1!$B$3:$E$532,1,0)</f>
        <v>Егорова Екатерина Андреевна</v>
      </c>
      <c r="D87" s="7" t="str">
        <f>VLOOKUP(C87,[2]Лист1!$B$3:$E$532,3,0)</f>
        <v>спортивный туризм</v>
      </c>
      <c r="E87" s="7">
        <v>1985</v>
      </c>
      <c r="F87" s="7">
        <v>35</v>
      </c>
      <c r="G87" s="24" t="s">
        <v>10</v>
      </c>
      <c r="H87" s="24"/>
      <c r="I87" s="10" t="s">
        <v>18</v>
      </c>
      <c r="J87" s="9">
        <v>43349</v>
      </c>
      <c r="K87" s="11" t="s">
        <v>34</v>
      </c>
      <c r="L87" s="10" t="s">
        <v>18</v>
      </c>
      <c r="M87" s="9">
        <v>43349</v>
      </c>
      <c r="N87" s="11" t="s">
        <v>34</v>
      </c>
      <c r="O87" s="9">
        <f>M87+365*2</f>
        <v>44079</v>
      </c>
      <c r="P87" s="23" t="str">
        <f t="shared" si="3"/>
        <v>дистанции пешеходные</v>
      </c>
      <c r="R87" s="23"/>
      <c r="S87" s="47">
        <f>VLOOKUP($B87,[1]Лист1!$B$5:$G$100,4,0)</f>
        <v>12</v>
      </c>
      <c r="T87" s="47">
        <f>VLOOKUP($B87,[1]Лист1!$B$5:$G$100,5,0)</f>
        <v>12</v>
      </c>
      <c r="U87" s="23"/>
    </row>
    <row r="88" spans="1:21" x14ac:dyDescent="0.25">
      <c r="A88" s="6">
        <v>86</v>
      </c>
      <c r="B88" s="13" t="s">
        <v>72</v>
      </c>
      <c r="C88" s="7" t="str">
        <f>VLOOKUP(B88,[2]Лист1!$B$3:$E$532,1,0)</f>
        <v>Егорова Екатерина Юрьевна</v>
      </c>
      <c r="D88" s="7" t="str">
        <f>VLOOKUP(C88,[2]Лист1!$B$3:$E$532,3,0)</f>
        <v>спортивный туризм</v>
      </c>
      <c r="E88" s="7"/>
      <c r="F88" s="7"/>
      <c r="G88" s="24" t="s">
        <v>315</v>
      </c>
      <c r="H88" s="24" t="s">
        <v>361</v>
      </c>
      <c r="I88" s="10" t="s">
        <v>73</v>
      </c>
      <c r="J88" s="9">
        <v>42093</v>
      </c>
      <c r="K88" s="11" t="s">
        <v>74</v>
      </c>
      <c r="L88" s="10" t="s">
        <v>73</v>
      </c>
      <c r="M88" s="9">
        <v>43454</v>
      </c>
      <c r="N88" s="11"/>
      <c r="O88" s="9">
        <f>M88+365*4</f>
        <v>44914</v>
      </c>
      <c r="P88" s="23" t="str">
        <f t="shared" si="3"/>
        <v>маршруты</v>
      </c>
      <c r="R88" s="23"/>
      <c r="S88" s="47" t="e">
        <f>VLOOKUP($B88,[1]Лист1!$B$5:$G$100,4,0)</f>
        <v>#N/A</v>
      </c>
      <c r="T88" s="47" t="e">
        <f>VLOOKUP($B88,[1]Лист1!$B$5:$G$100,5,0)</f>
        <v>#N/A</v>
      </c>
      <c r="U88" s="23"/>
    </row>
    <row r="89" spans="1:21" x14ac:dyDescent="0.25">
      <c r="A89" s="6">
        <v>87</v>
      </c>
      <c r="B89" s="13" t="s">
        <v>72</v>
      </c>
      <c r="C89" s="7" t="str">
        <f>VLOOKUP(B89,[2]Лист1!$B$3:$E$532,1,0)</f>
        <v>Егорова Екатерина Юрьевна</v>
      </c>
      <c r="D89" s="7" t="str">
        <f>VLOOKUP(C89,[2]Лист1!$B$3:$E$532,3,0)</f>
        <v>спортивный туризм</v>
      </c>
      <c r="E89" s="7"/>
      <c r="F89" s="7"/>
      <c r="G89" s="24" t="s">
        <v>7</v>
      </c>
      <c r="H89" s="24" t="s">
        <v>356</v>
      </c>
      <c r="I89" s="10" t="s">
        <v>73</v>
      </c>
      <c r="J89" s="9">
        <v>42093</v>
      </c>
      <c r="K89" s="11" t="s">
        <v>74</v>
      </c>
      <c r="L89" s="10" t="s">
        <v>73</v>
      </c>
      <c r="M89" s="9">
        <v>43584</v>
      </c>
      <c r="N89" s="11" t="s">
        <v>350</v>
      </c>
      <c r="O89" s="9">
        <f>M89+365*4</f>
        <v>45044</v>
      </c>
      <c r="P89" s="23" t="str">
        <f t="shared" si="3"/>
        <v>дистанции горные</v>
      </c>
      <c r="R89" s="23"/>
      <c r="S89" s="47" t="e">
        <f>VLOOKUP($B89,[1]Лист1!$B$5:$G$100,4,0)</f>
        <v>#N/A</v>
      </c>
      <c r="T89" s="47" t="e">
        <f>VLOOKUP($B89,[1]Лист1!$B$5:$G$100,5,0)</f>
        <v>#N/A</v>
      </c>
      <c r="U89" s="23"/>
    </row>
    <row r="90" spans="1:21" x14ac:dyDescent="0.25">
      <c r="A90" s="6">
        <v>88</v>
      </c>
      <c r="B90" s="24" t="s">
        <v>75</v>
      </c>
      <c r="C90" s="7" t="str">
        <f>VLOOKUP(B90,[2]Лист1!$B$3:$E$532,1,0)</f>
        <v>Егорова Марина Сергеевна</v>
      </c>
      <c r="D90" s="7" t="str">
        <f>VLOOKUP(C90,[2]Лист1!$B$3:$E$532,3,0)</f>
        <v>спортивный туризм</v>
      </c>
      <c r="E90" s="7">
        <v>1994</v>
      </c>
      <c r="F90" s="7">
        <v>26</v>
      </c>
      <c r="G90" s="24" t="s">
        <v>10</v>
      </c>
      <c r="H90" s="24"/>
      <c r="I90" s="10" t="s">
        <v>15</v>
      </c>
      <c r="J90" s="9">
        <v>42606</v>
      </c>
      <c r="K90" s="10">
        <v>167</v>
      </c>
      <c r="L90" s="10" t="s">
        <v>15</v>
      </c>
      <c r="M90" s="9">
        <v>43701</v>
      </c>
      <c r="N90" s="11" t="s">
        <v>366</v>
      </c>
      <c r="O90" s="9">
        <f>M90+365</f>
        <v>44066</v>
      </c>
      <c r="P90" s="23" t="str">
        <f t="shared" si="3"/>
        <v>дистанции пешеходные</v>
      </c>
      <c r="R90" s="23"/>
      <c r="S90" s="47" t="e">
        <f>VLOOKUP($B90,[1]Лист1!$B$5:$G$100,4,0)</f>
        <v>#N/A</v>
      </c>
      <c r="T90" s="47" t="e">
        <f>VLOOKUP($B90,[1]Лист1!$B$5:$G$100,5,0)</f>
        <v>#N/A</v>
      </c>
      <c r="U90" s="23"/>
    </row>
    <row r="91" spans="1:21" x14ac:dyDescent="0.25">
      <c r="A91" s="6">
        <v>89</v>
      </c>
      <c r="B91" s="13" t="s">
        <v>76</v>
      </c>
      <c r="C91" s="7" t="str">
        <f>VLOOKUP(B91,[2]Лист1!$B$3:$E$532,1,0)</f>
        <v>Егорова Мария Викторовна</v>
      </c>
      <c r="D91" s="7" t="str">
        <f>VLOOKUP(C91,[2]Лист1!$B$3:$E$532,3,0)</f>
        <v>спортивный туризм</v>
      </c>
      <c r="E91" s="7">
        <v>1961</v>
      </c>
      <c r="F91" s="7">
        <v>59</v>
      </c>
      <c r="G91" s="24" t="s">
        <v>10</v>
      </c>
      <c r="H91" s="24" t="s">
        <v>355</v>
      </c>
      <c r="I91" s="10" t="s">
        <v>73</v>
      </c>
      <c r="J91" s="9">
        <v>41704</v>
      </c>
      <c r="K91" s="11" t="s">
        <v>264</v>
      </c>
      <c r="L91" s="10" t="s">
        <v>73</v>
      </c>
      <c r="M91" s="9">
        <v>43451</v>
      </c>
      <c r="N91" s="11" t="s">
        <v>267</v>
      </c>
      <c r="O91" s="9">
        <f>M91+365*4</f>
        <v>44911</v>
      </c>
      <c r="P91" s="23" t="str">
        <f t="shared" si="3"/>
        <v>дистанции пешеходные</v>
      </c>
      <c r="R91" s="23"/>
      <c r="S91" s="47">
        <f>VLOOKUP($B91,[1]Лист1!$B$5:$G$100,4,0)</f>
        <v>0</v>
      </c>
      <c r="T91" s="47">
        <f>VLOOKUP($B91,[1]Лист1!$B$5:$G$100,5,0)</f>
        <v>40</v>
      </c>
      <c r="U91" s="23"/>
    </row>
    <row r="92" spans="1:21" x14ac:dyDescent="0.25">
      <c r="A92" s="6">
        <v>90</v>
      </c>
      <c r="B92" s="13" t="s">
        <v>278</v>
      </c>
      <c r="C92" s="7" t="str">
        <f>VLOOKUP(B92,[2]Лист1!$B$3:$E$532,1,0)</f>
        <v>Еличева Елена Николаевна</v>
      </c>
      <c r="D92" s="7">
        <f>VLOOKUP(C92,[2]Лист1!$B$3:$E$532,3,0)</f>
        <v>0</v>
      </c>
      <c r="E92" s="7"/>
      <c r="F92" s="7"/>
      <c r="G92" s="24" t="s">
        <v>10</v>
      </c>
      <c r="H92" s="24"/>
      <c r="I92" s="10" t="s">
        <v>15</v>
      </c>
      <c r="J92" s="9">
        <v>43531</v>
      </c>
      <c r="K92" s="11" t="s">
        <v>283</v>
      </c>
      <c r="L92" s="10" t="s">
        <v>15</v>
      </c>
      <c r="M92" s="9">
        <v>43897</v>
      </c>
      <c r="N92" s="11" t="s">
        <v>25</v>
      </c>
      <c r="O92" s="9">
        <f>M92+365</f>
        <v>44262</v>
      </c>
      <c r="P92" s="23" t="str">
        <f t="shared" si="3"/>
        <v>дистанции пешеходные</v>
      </c>
      <c r="R92" s="23"/>
      <c r="S92" s="47" t="e">
        <f>VLOOKUP($B92,[1]Лист1!$B$5:$G$100,4,0)</f>
        <v>#N/A</v>
      </c>
      <c r="T92" s="47" t="e">
        <f>VLOOKUP($B92,[1]Лист1!$B$5:$G$100,5,0)</f>
        <v>#N/A</v>
      </c>
      <c r="U92" s="23"/>
    </row>
    <row r="93" spans="1:21" x14ac:dyDescent="0.25">
      <c r="A93" s="6">
        <v>91</v>
      </c>
      <c r="B93" s="13" t="s">
        <v>270</v>
      </c>
      <c r="C93" s="7" t="str">
        <f>VLOOKUP(B93,[2]Лист1!$B$3:$E$532,1,0)</f>
        <v>Ермакова Ирина Сергеевна</v>
      </c>
      <c r="D93" s="7" t="str">
        <f>VLOOKUP(C93,[2]Лист1!$B$3:$E$532,3,0)</f>
        <v>спортивный туризм</v>
      </c>
      <c r="E93" s="7"/>
      <c r="F93" s="7"/>
      <c r="G93" s="24" t="s">
        <v>218</v>
      </c>
      <c r="H93" s="24"/>
      <c r="I93" s="10" t="s">
        <v>8</v>
      </c>
      <c r="J93" s="9">
        <v>41019</v>
      </c>
      <c r="K93" s="11">
        <v>1308</v>
      </c>
      <c r="L93" s="10" t="s">
        <v>18</v>
      </c>
      <c r="M93" s="9">
        <v>43526</v>
      </c>
      <c r="N93" s="11" t="s">
        <v>272</v>
      </c>
      <c r="O93" s="9">
        <f>M93+365*2</f>
        <v>44256</v>
      </c>
      <c r="P93" s="23" t="str">
        <f t="shared" si="3"/>
        <v>спелеодистанции</v>
      </c>
      <c r="R93" s="23"/>
      <c r="S93" s="47" t="e">
        <f>VLOOKUP($B93,[1]Лист1!$B$5:$G$100,4,0)</f>
        <v>#N/A</v>
      </c>
      <c r="T93" s="47" t="e">
        <f>VLOOKUP($B93,[1]Лист1!$B$5:$G$100,5,0)</f>
        <v>#N/A</v>
      </c>
      <c r="U93" s="23"/>
    </row>
    <row r="94" spans="1:21" x14ac:dyDescent="0.25">
      <c r="A94" s="6">
        <v>92</v>
      </c>
      <c r="B94" s="43" t="s">
        <v>326</v>
      </c>
      <c r="C94" s="7" t="str">
        <f>VLOOKUP(B94,[2]Лист1!$B$3:$E$532,1,0)</f>
        <v>Ефремов Роман Владимирович</v>
      </c>
      <c r="D94" s="7">
        <f>VLOOKUP(C94,[2]Лист1!$B$3:$E$532,3,0)</f>
        <v>0</v>
      </c>
      <c r="E94" s="7"/>
      <c r="F94" s="7"/>
      <c r="G94" s="24" t="s">
        <v>315</v>
      </c>
      <c r="H94" s="24"/>
      <c r="I94" s="10" t="s">
        <v>15</v>
      </c>
      <c r="J94" s="9">
        <v>43577</v>
      </c>
      <c r="K94" s="11" t="s">
        <v>301</v>
      </c>
      <c r="L94" s="10" t="s">
        <v>15</v>
      </c>
      <c r="M94" s="52">
        <v>43577</v>
      </c>
      <c r="N94" s="11" t="s">
        <v>301</v>
      </c>
      <c r="O94" s="9">
        <f>M94+365</f>
        <v>43942</v>
      </c>
      <c r="P94" s="23" t="str">
        <f t="shared" si="3"/>
        <v>маршруты</v>
      </c>
      <c r="R94" s="23"/>
      <c r="S94" s="47" t="e">
        <f>VLOOKUP($B94,[1]Лист1!$B$5:$G$100,4,0)</f>
        <v>#N/A</v>
      </c>
      <c r="T94" s="47" t="e">
        <f>VLOOKUP($B94,[1]Лист1!$B$5:$G$100,5,0)</f>
        <v>#N/A</v>
      </c>
      <c r="U94" s="23"/>
    </row>
    <row r="95" spans="1:21" x14ac:dyDescent="0.25">
      <c r="A95" s="6">
        <v>93</v>
      </c>
      <c r="B95" s="7" t="s">
        <v>78</v>
      </c>
      <c r="C95" s="7" t="str">
        <f>VLOOKUP(B95,[2]Лист1!$B$3:$E$532,1,0)</f>
        <v>Железный Олег Евгеньевич</v>
      </c>
      <c r="D95" s="7" t="str">
        <f>VLOOKUP(C95,[2]Лист1!$B$3:$E$532,3,0)</f>
        <v>спортивный туризм</v>
      </c>
      <c r="E95" s="7"/>
      <c r="F95" s="7"/>
      <c r="G95" s="24" t="s">
        <v>7</v>
      </c>
      <c r="H95" s="24"/>
      <c r="I95" s="10" t="s">
        <v>8</v>
      </c>
      <c r="J95" s="12">
        <v>41737</v>
      </c>
      <c r="K95" s="11">
        <v>1150</v>
      </c>
      <c r="L95" s="10" t="s">
        <v>8</v>
      </c>
      <c r="M95" s="9">
        <v>43511</v>
      </c>
      <c r="N95" s="11" t="s">
        <v>25</v>
      </c>
      <c r="O95" s="9">
        <f>M95+365*2</f>
        <v>44241</v>
      </c>
      <c r="P95" s="23" t="str">
        <f t="shared" si="3"/>
        <v>дистанции горные</v>
      </c>
      <c r="R95" s="23"/>
      <c r="S95" s="47" t="e">
        <f>VLOOKUP($B95,[1]Лист1!$B$5:$G$100,4,0)</f>
        <v>#N/A</v>
      </c>
      <c r="T95" s="47" t="e">
        <f>VLOOKUP($B95,[1]Лист1!$B$5:$G$100,5,0)</f>
        <v>#N/A</v>
      </c>
      <c r="U95" s="23"/>
    </row>
    <row r="96" spans="1:21" x14ac:dyDescent="0.25">
      <c r="A96" s="6">
        <v>94</v>
      </c>
      <c r="B96" s="24" t="s">
        <v>251</v>
      </c>
      <c r="C96" s="7" t="str">
        <f>VLOOKUP(B96,[2]Лист1!$B$3:$E$532,1,0)</f>
        <v>Живицкий Александр Юрьевич</v>
      </c>
      <c r="D96" s="7">
        <f>VLOOKUP(C96,[2]Лист1!$B$3:$E$532,3,0)</f>
        <v>0</v>
      </c>
      <c r="E96" s="7"/>
      <c r="F96" s="7"/>
      <c r="G96" s="24" t="s">
        <v>14</v>
      </c>
      <c r="H96" s="24"/>
      <c r="I96" s="10" t="s">
        <v>15</v>
      </c>
      <c r="J96" s="9">
        <v>43349</v>
      </c>
      <c r="K96" s="11" t="s">
        <v>34</v>
      </c>
      <c r="L96" s="10" t="s">
        <v>266</v>
      </c>
      <c r="M96" s="9"/>
      <c r="N96" s="11"/>
      <c r="O96" s="9"/>
      <c r="P96" s="23" t="str">
        <f t="shared" si="3"/>
        <v/>
      </c>
      <c r="R96" s="23"/>
      <c r="S96" s="47" t="e">
        <f>VLOOKUP($B96,[1]Лист1!$B$5:$G$100,4,0)</f>
        <v>#N/A</v>
      </c>
      <c r="T96" s="47" t="e">
        <f>VLOOKUP($B96,[1]Лист1!$B$5:$G$100,5,0)</f>
        <v>#N/A</v>
      </c>
      <c r="U96" s="23"/>
    </row>
    <row r="97" spans="1:21" x14ac:dyDescent="0.25">
      <c r="A97" s="6">
        <v>95</v>
      </c>
      <c r="B97" s="7" t="s">
        <v>79</v>
      </c>
      <c r="C97" s="7" t="str">
        <f>VLOOKUP(B97,[2]Лист1!$B$3:$E$532,1,0)</f>
        <v>Жмуро Павел Евгеньевич</v>
      </c>
      <c r="D97" s="7" t="str">
        <f>VLOOKUP(C97,[2]Лист1!$B$3:$E$532,3,0)</f>
        <v>спортивный туризм</v>
      </c>
      <c r="E97" s="7"/>
      <c r="F97" s="7"/>
      <c r="G97" s="24" t="s">
        <v>14</v>
      </c>
      <c r="H97" s="24"/>
      <c r="I97" s="10" t="s">
        <v>15</v>
      </c>
      <c r="J97" s="12">
        <v>41975</v>
      </c>
      <c r="K97" s="11">
        <v>3670</v>
      </c>
      <c r="L97" s="10" t="s">
        <v>266</v>
      </c>
      <c r="M97" s="9"/>
      <c r="N97" s="11"/>
      <c r="O97" s="9"/>
      <c r="P97" s="23" t="str">
        <f t="shared" si="3"/>
        <v/>
      </c>
      <c r="R97" s="23"/>
      <c r="S97" s="47" t="e">
        <f>VLOOKUP($B97,[1]Лист1!$B$5:$G$100,4,0)</f>
        <v>#N/A</v>
      </c>
      <c r="T97" s="47" t="e">
        <f>VLOOKUP($B97,[1]Лист1!$B$5:$G$100,5,0)</f>
        <v>#N/A</v>
      </c>
      <c r="U97" s="23"/>
    </row>
    <row r="98" spans="1:21" x14ac:dyDescent="0.25">
      <c r="A98" s="6">
        <v>96</v>
      </c>
      <c r="B98" s="7" t="s">
        <v>385</v>
      </c>
      <c r="C98" s="7" t="e">
        <f>VLOOKUP(B98,[2]Лист1!$B$3:$E$532,1,0)</f>
        <v>#N/A</v>
      </c>
      <c r="D98" s="7" t="e">
        <f>VLOOKUP(C98,[2]Лист1!$B$3:$E$532,3,0)</f>
        <v>#N/A</v>
      </c>
      <c r="E98" s="7"/>
      <c r="F98" s="7"/>
      <c r="G98" s="24" t="s">
        <v>10</v>
      </c>
      <c r="H98" s="24"/>
      <c r="I98" s="10" t="s">
        <v>15</v>
      </c>
      <c r="J98" s="12">
        <v>43892</v>
      </c>
      <c r="K98" s="11" t="s">
        <v>381</v>
      </c>
      <c r="L98" s="10" t="s">
        <v>15</v>
      </c>
      <c r="M98" s="9">
        <v>43892</v>
      </c>
      <c r="N98" s="11" t="s">
        <v>381</v>
      </c>
      <c r="O98" s="9">
        <f>M98+365</f>
        <v>44257</v>
      </c>
      <c r="P98" s="23" t="str">
        <f t="shared" si="3"/>
        <v>дистанции пешеходные</v>
      </c>
      <c r="R98" s="23"/>
      <c r="S98" s="47" t="e">
        <f>VLOOKUP($B98,[1]Лист1!$B$5:$G$100,4,0)</f>
        <v>#N/A</v>
      </c>
      <c r="T98" s="47" t="e">
        <f>VLOOKUP($B98,[1]Лист1!$B$5:$G$100,5,0)</f>
        <v>#N/A</v>
      </c>
      <c r="U98" s="23"/>
    </row>
    <row r="99" spans="1:21" x14ac:dyDescent="0.25">
      <c r="A99" s="6">
        <v>97</v>
      </c>
      <c r="B99" s="7" t="s">
        <v>80</v>
      </c>
      <c r="C99" s="7" t="str">
        <f>VLOOKUP(B99,[2]Лист1!$B$3:$E$532,1,0)</f>
        <v>Жуковская Валентина Владимировна</v>
      </c>
      <c r="D99" s="7" t="str">
        <f>VLOOKUP(C99,[2]Лист1!$B$3:$E$532,3,0)</f>
        <v>спортивный туризм</v>
      </c>
      <c r="E99" s="7"/>
      <c r="F99" s="7"/>
      <c r="G99" s="24" t="s">
        <v>7</v>
      </c>
      <c r="H99" s="24"/>
      <c r="I99" s="10" t="s">
        <v>8</v>
      </c>
      <c r="J99" s="11">
        <v>1990</v>
      </c>
      <c r="K99" s="11"/>
      <c r="L99" s="10" t="s">
        <v>8</v>
      </c>
      <c r="M99" s="9">
        <v>43511</v>
      </c>
      <c r="N99" s="11" t="s">
        <v>25</v>
      </c>
      <c r="O99" s="9">
        <f>M99+365*2</f>
        <v>44241</v>
      </c>
      <c r="P99" s="23" t="str">
        <f t="shared" si="3"/>
        <v>дистанции горные</v>
      </c>
      <c r="R99" s="23"/>
      <c r="S99" s="47" t="e">
        <f>VLOOKUP($B99,[1]Лист1!$B$5:$G$100,4,0)</f>
        <v>#N/A</v>
      </c>
      <c r="T99" s="47" t="e">
        <f>VLOOKUP($B99,[1]Лист1!$B$5:$G$100,5,0)</f>
        <v>#N/A</v>
      </c>
      <c r="U99" s="23"/>
    </row>
    <row r="100" spans="1:21" x14ac:dyDescent="0.25">
      <c r="A100" s="6">
        <v>98</v>
      </c>
      <c r="B100" s="24" t="s">
        <v>81</v>
      </c>
      <c r="C100" s="7" t="str">
        <f>VLOOKUP(B100,[2]Лист1!$B$3:$E$532,1,0)</f>
        <v>Жуковская Ольга Васильевна</v>
      </c>
      <c r="D100" s="7" t="str">
        <f>VLOOKUP(C100,[2]Лист1!$B$3:$E$532,3,0)</f>
        <v>спортивный туризм</v>
      </c>
      <c r="E100" s="7"/>
      <c r="F100" s="7"/>
      <c r="G100" s="24" t="s">
        <v>32</v>
      </c>
      <c r="H100" s="24" t="s">
        <v>354</v>
      </c>
      <c r="I100" s="10" t="s">
        <v>73</v>
      </c>
      <c r="J100" s="9">
        <v>43000</v>
      </c>
      <c r="K100" s="11" t="s">
        <v>359</v>
      </c>
      <c r="L100" s="10" t="s">
        <v>73</v>
      </c>
      <c r="M100" s="9">
        <v>43000</v>
      </c>
      <c r="N100" s="11" t="s">
        <v>359</v>
      </c>
      <c r="O100" s="9">
        <f>M100+365*4</f>
        <v>44460</v>
      </c>
      <c r="P100" s="23" t="str">
        <f t="shared" si="3"/>
        <v>дистанции водные</v>
      </c>
      <c r="R100" s="23"/>
      <c r="S100" s="47" t="e">
        <f>VLOOKUP($B100,[1]Лист1!$B$5:$G$100,4,0)</f>
        <v>#N/A</v>
      </c>
      <c r="T100" s="47" t="e">
        <f>VLOOKUP($B100,[1]Лист1!$B$5:$G$100,5,0)</f>
        <v>#N/A</v>
      </c>
      <c r="U100" s="23"/>
    </row>
    <row r="101" spans="1:21" x14ac:dyDescent="0.25">
      <c r="A101" s="6">
        <v>99</v>
      </c>
      <c r="B101" s="43" t="s">
        <v>327</v>
      </c>
      <c r="C101" s="7" t="str">
        <f>VLOOKUP(B101,[2]Лист1!$B$3:$E$532,1,0)</f>
        <v>Загашев Михаил Викторович</v>
      </c>
      <c r="D101" s="7">
        <f>VLOOKUP(C101,[2]Лист1!$B$3:$E$532,3,0)</f>
        <v>0</v>
      </c>
      <c r="E101" s="7"/>
      <c r="F101" s="7"/>
      <c r="G101" s="24" t="s">
        <v>315</v>
      </c>
      <c r="H101" s="24"/>
      <c r="I101" s="10" t="s">
        <v>15</v>
      </c>
      <c r="J101" s="9">
        <v>43577</v>
      </c>
      <c r="K101" s="11" t="s">
        <v>301</v>
      </c>
      <c r="L101" s="10" t="s">
        <v>15</v>
      </c>
      <c r="M101" s="52">
        <v>43577</v>
      </c>
      <c r="N101" s="11" t="s">
        <v>301</v>
      </c>
      <c r="O101" s="9">
        <f>M101+365</f>
        <v>43942</v>
      </c>
      <c r="P101" s="23" t="str">
        <f t="shared" si="3"/>
        <v>маршруты</v>
      </c>
      <c r="R101" s="23"/>
      <c r="S101" s="47" t="e">
        <f>VLOOKUP($B101,[1]Лист1!$B$5:$G$100,4,0)</f>
        <v>#N/A</v>
      </c>
      <c r="T101" s="47" t="e">
        <f>VLOOKUP($B101,[1]Лист1!$B$5:$G$100,5,0)</f>
        <v>#N/A</v>
      </c>
      <c r="U101" s="23"/>
    </row>
    <row r="102" spans="1:21" x14ac:dyDescent="0.25">
      <c r="A102" s="6">
        <v>100</v>
      </c>
      <c r="B102" s="7" t="s">
        <v>82</v>
      </c>
      <c r="C102" s="7" t="str">
        <f>VLOOKUP(B102,[2]Лист1!$B$3:$E$532,1,0)</f>
        <v>Захаренков Николай Витальевич</v>
      </c>
      <c r="D102" s="7" t="str">
        <f>VLOOKUP(C102,[2]Лист1!$B$3:$E$532,3,0)</f>
        <v>спортивный туризм</v>
      </c>
      <c r="E102" s="7"/>
      <c r="F102" s="7"/>
      <c r="G102" s="24" t="s">
        <v>7</v>
      </c>
      <c r="H102" s="24"/>
      <c r="I102" s="10" t="s">
        <v>8</v>
      </c>
      <c r="J102" s="12">
        <v>41043</v>
      </c>
      <c r="K102" s="11">
        <v>1500</v>
      </c>
      <c r="L102" s="10" t="s">
        <v>8</v>
      </c>
      <c r="M102" s="9">
        <v>43511</v>
      </c>
      <c r="N102" s="11" t="s">
        <v>25</v>
      </c>
      <c r="O102" s="9">
        <f>M102+365*2</f>
        <v>44241</v>
      </c>
      <c r="P102" s="23" t="str">
        <f t="shared" si="3"/>
        <v>дистанции горные</v>
      </c>
      <c r="R102" s="23"/>
      <c r="S102" s="47" t="e">
        <f>VLOOKUP($B102,[1]Лист1!$B$5:$G$100,4,0)</f>
        <v>#N/A</v>
      </c>
      <c r="T102" s="47" t="e">
        <f>VLOOKUP($B102,[1]Лист1!$B$5:$G$100,5,0)</f>
        <v>#N/A</v>
      </c>
      <c r="U102" s="23"/>
    </row>
    <row r="103" spans="1:21" x14ac:dyDescent="0.25">
      <c r="A103" s="6">
        <v>101</v>
      </c>
      <c r="B103" s="7" t="s">
        <v>386</v>
      </c>
      <c r="C103" s="7" t="e">
        <f>VLOOKUP(B103,[2]Лист1!$B$3:$E$532,1,0)</f>
        <v>#N/A</v>
      </c>
      <c r="D103" s="7" t="e">
        <f>VLOOKUP(C103,[2]Лист1!$B$3:$E$532,3,0)</f>
        <v>#N/A</v>
      </c>
      <c r="E103" s="7"/>
      <c r="F103" s="7"/>
      <c r="G103" s="24" t="s">
        <v>315</v>
      </c>
      <c r="H103" s="24"/>
      <c r="I103" s="10" t="s">
        <v>15</v>
      </c>
      <c r="J103" s="12">
        <v>43892</v>
      </c>
      <c r="K103" s="11" t="s">
        <v>381</v>
      </c>
      <c r="L103" s="10" t="s">
        <v>15</v>
      </c>
      <c r="M103" s="9">
        <v>43892</v>
      </c>
      <c r="N103" s="11" t="s">
        <v>381</v>
      </c>
      <c r="O103" s="9">
        <f>M103+365</f>
        <v>44257</v>
      </c>
      <c r="P103" s="23" t="str">
        <f t="shared" si="3"/>
        <v>маршруты</v>
      </c>
      <c r="R103" s="23"/>
      <c r="S103" s="47" t="e">
        <f>VLOOKUP($B103,[1]Лист1!$B$5:$G$100,4,0)</f>
        <v>#N/A</v>
      </c>
      <c r="T103" s="47" t="e">
        <f>VLOOKUP($B103,[1]Лист1!$B$5:$G$100,5,0)</f>
        <v>#N/A</v>
      </c>
      <c r="U103" s="23"/>
    </row>
    <row r="104" spans="1:21" x14ac:dyDescent="0.25">
      <c r="A104" s="6">
        <v>102</v>
      </c>
      <c r="B104" s="45" t="s">
        <v>83</v>
      </c>
      <c r="C104" s="7" t="str">
        <f>VLOOKUP(B104,[2]Лист1!$B$3:$E$532,1,0)</f>
        <v>Зинатуллин Эдгар Рудольфович</v>
      </c>
      <c r="D104" s="7" t="str">
        <f>VLOOKUP(C104,[2]Лист1!$B$3:$E$532,3,0)</f>
        <v>спортивный туризм</v>
      </c>
      <c r="E104" s="7"/>
      <c r="F104" s="7"/>
      <c r="G104" s="24" t="s">
        <v>14</v>
      </c>
      <c r="H104" s="24"/>
      <c r="I104" s="10" t="s">
        <v>15</v>
      </c>
      <c r="J104" s="12">
        <v>42825</v>
      </c>
      <c r="K104" s="11">
        <v>39</v>
      </c>
      <c r="L104" s="10" t="s">
        <v>15</v>
      </c>
      <c r="M104" s="51">
        <v>43555</v>
      </c>
      <c r="N104" s="11" t="s">
        <v>287</v>
      </c>
      <c r="O104" s="9">
        <f>M104+365</f>
        <v>43920</v>
      </c>
      <c r="P104" s="23" t="str">
        <f t="shared" si="3"/>
        <v>дистанции на средствах передвижения (авто)</v>
      </c>
      <c r="S104" s="47" t="e">
        <f>VLOOKUP($B104,[1]Лист1!$B$5:$G$100,4,0)</f>
        <v>#N/A</v>
      </c>
      <c r="T104" s="47" t="e">
        <f>VLOOKUP($B104,[1]Лист1!$B$5:$G$100,5,0)</f>
        <v>#N/A</v>
      </c>
    </row>
    <row r="105" spans="1:21" x14ac:dyDescent="0.25">
      <c r="A105" s="6">
        <v>103</v>
      </c>
      <c r="B105" s="7" t="s">
        <v>84</v>
      </c>
      <c r="C105" s="7" t="str">
        <f>VLOOKUP(B105,[2]Лист1!$B$3:$E$532,1,0)</f>
        <v>Зобова Валерия Александровна</v>
      </c>
      <c r="D105" s="7" t="str">
        <f>VLOOKUP(C105,[2]Лист1!$B$3:$E$532,3,0)</f>
        <v>спортивный туризм</v>
      </c>
      <c r="E105" s="7">
        <v>1987</v>
      </c>
      <c r="F105" s="7">
        <v>33</v>
      </c>
      <c r="G105" s="24" t="s">
        <v>10</v>
      </c>
      <c r="H105" s="24"/>
      <c r="I105" s="10" t="s">
        <v>15</v>
      </c>
      <c r="J105" s="9">
        <v>41697</v>
      </c>
      <c r="K105" s="8">
        <v>597</v>
      </c>
      <c r="L105" s="10" t="s">
        <v>15</v>
      </c>
      <c r="M105" s="9">
        <v>43876</v>
      </c>
      <c r="N105" s="11" t="s">
        <v>378</v>
      </c>
      <c r="O105" s="9">
        <f>M105+365</f>
        <v>44241</v>
      </c>
      <c r="P105" s="23" t="str">
        <f t="shared" si="3"/>
        <v>дистанции пешеходные</v>
      </c>
      <c r="R105" s="23"/>
      <c r="S105" s="47">
        <f>VLOOKUP($B105,[1]Лист1!$B$5:$G$100,4,0)</f>
        <v>9</v>
      </c>
      <c r="T105" s="47">
        <f>VLOOKUP($B105,[1]Лист1!$B$5:$G$100,5,0)</f>
        <v>0</v>
      </c>
      <c r="U105" s="23"/>
    </row>
    <row r="106" spans="1:21" x14ac:dyDescent="0.25">
      <c r="A106" s="6">
        <v>104</v>
      </c>
      <c r="B106" s="45" t="s">
        <v>85</v>
      </c>
      <c r="C106" s="7" t="str">
        <f>VLOOKUP(B106,[2]Лист1!$B$3:$E$532,1,0)</f>
        <v>Зуева Инна Владимировна</v>
      </c>
      <c r="D106" s="7" t="str">
        <f>VLOOKUP(C106,[2]Лист1!$B$3:$E$532,3,0)</f>
        <v>спортивный туризм</v>
      </c>
      <c r="E106" s="7">
        <v>1983</v>
      </c>
      <c r="F106" s="7">
        <v>37</v>
      </c>
      <c r="G106" s="24" t="s">
        <v>10</v>
      </c>
      <c r="H106" s="24"/>
      <c r="I106" s="10" t="s">
        <v>18</v>
      </c>
      <c r="J106" s="9">
        <v>43178</v>
      </c>
      <c r="K106" s="11">
        <v>49</v>
      </c>
      <c r="L106" s="10" t="s">
        <v>18</v>
      </c>
      <c r="M106" s="51">
        <v>43178</v>
      </c>
      <c r="N106" s="11">
        <v>49</v>
      </c>
      <c r="O106" s="9">
        <f>M106+365*2</f>
        <v>43908</v>
      </c>
      <c r="P106" s="23" t="str">
        <f t="shared" si="3"/>
        <v>дистанции пешеходные</v>
      </c>
      <c r="R106" s="23"/>
      <c r="S106" s="47">
        <f>VLOOKUP($B106,[1]Лист1!$B$5:$G$100,4,0)</f>
        <v>0</v>
      </c>
      <c r="T106" s="47">
        <f>VLOOKUP($B106,[1]Лист1!$B$5:$G$100,5,0)</f>
        <v>0</v>
      </c>
      <c r="U106" s="23"/>
    </row>
    <row r="107" spans="1:21" x14ac:dyDescent="0.25">
      <c r="A107" s="6">
        <v>105</v>
      </c>
      <c r="B107" s="7" t="s">
        <v>86</v>
      </c>
      <c r="C107" s="7" t="str">
        <f>VLOOKUP(B107,[2]Лист1!$B$3:$E$532,1,0)</f>
        <v>Зун Павел Сергеевич</v>
      </c>
      <c r="D107" s="7" t="str">
        <f>VLOOKUP(C107,[2]Лист1!$B$3:$E$532,3,0)</f>
        <v>спортивный туризм</v>
      </c>
      <c r="E107" s="7"/>
      <c r="F107" s="7"/>
      <c r="G107" s="24" t="s">
        <v>7</v>
      </c>
      <c r="H107" s="24"/>
      <c r="I107" s="10" t="s">
        <v>15</v>
      </c>
      <c r="J107" s="12">
        <v>41737</v>
      </c>
      <c r="K107" s="11">
        <v>1150</v>
      </c>
      <c r="L107" s="10" t="s">
        <v>15</v>
      </c>
      <c r="M107" s="9">
        <v>43876</v>
      </c>
      <c r="N107" s="11" t="s">
        <v>378</v>
      </c>
      <c r="O107" s="9">
        <f>M107+365</f>
        <v>44241</v>
      </c>
      <c r="P107" s="23" t="str">
        <f t="shared" si="3"/>
        <v>дистанции горные</v>
      </c>
      <c r="R107" s="23"/>
      <c r="S107" s="47" t="e">
        <f>VLOOKUP($B107,[1]Лист1!$B$5:$G$100,4,0)</f>
        <v>#N/A</v>
      </c>
      <c r="T107" s="47" t="e">
        <f>VLOOKUP($B107,[1]Лист1!$B$5:$G$100,5,0)</f>
        <v>#N/A</v>
      </c>
      <c r="U107" s="23"/>
    </row>
    <row r="108" spans="1:21" x14ac:dyDescent="0.25">
      <c r="A108" s="6">
        <v>106</v>
      </c>
      <c r="B108" s="43" t="s">
        <v>86</v>
      </c>
      <c r="C108" s="7" t="str">
        <f>VLOOKUP(B108,[2]Лист1!$B$3:$E$532,1,0)</f>
        <v>Зун Павел Сергеевич</v>
      </c>
      <c r="D108" s="7" t="str">
        <f>VLOOKUP(C108,[2]Лист1!$B$3:$E$532,3,0)</f>
        <v>спортивный туризм</v>
      </c>
      <c r="E108" s="7"/>
      <c r="F108" s="7"/>
      <c r="G108" s="24" t="s">
        <v>315</v>
      </c>
      <c r="H108" s="24"/>
      <c r="I108" s="10" t="s">
        <v>15</v>
      </c>
      <c r="J108" s="9">
        <v>43577</v>
      </c>
      <c r="K108" s="11" t="s">
        <v>301</v>
      </c>
      <c r="L108" s="10" t="s">
        <v>15</v>
      </c>
      <c r="M108" s="52">
        <v>43577</v>
      </c>
      <c r="N108" s="11" t="s">
        <v>301</v>
      </c>
      <c r="O108" s="9">
        <f>M108+365</f>
        <v>43942</v>
      </c>
      <c r="P108" s="23" t="str">
        <f t="shared" si="3"/>
        <v>маршруты</v>
      </c>
      <c r="R108" s="23"/>
      <c r="S108" s="47" t="e">
        <f>VLOOKUP($B108,[1]Лист1!$B$5:$G$100,4,0)</f>
        <v>#N/A</v>
      </c>
      <c r="T108" s="47" t="e">
        <f>VLOOKUP($B108,[1]Лист1!$B$5:$G$100,5,0)</f>
        <v>#N/A</v>
      </c>
      <c r="U108" s="23"/>
    </row>
    <row r="109" spans="1:21" x14ac:dyDescent="0.25">
      <c r="A109" s="6">
        <v>107</v>
      </c>
      <c r="B109" s="7" t="s">
        <v>87</v>
      </c>
      <c r="C109" s="7" t="str">
        <f>VLOOKUP(B109,[2]Лист1!$B$3:$E$532,1,0)</f>
        <v>Иванов Александр Николаевич</v>
      </c>
      <c r="D109" s="7" t="str">
        <f>VLOOKUP(C109,[2]Лист1!$B$3:$E$532,3,0)</f>
        <v>спортивный туризм</v>
      </c>
      <c r="E109" s="7">
        <v>1970</v>
      </c>
      <c r="F109" s="7">
        <v>50</v>
      </c>
      <c r="G109" s="24" t="s">
        <v>10</v>
      </c>
      <c r="H109" s="24"/>
      <c r="I109" s="10" t="s">
        <v>18</v>
      </c>
      <c r="J109" s="9">
        <v>40966</v>
      </c>
      <c r="K109" s="8">
        <v>575</v>
      </c>
      <c r="L109" s="10" t="s">
        <v>18</v>
      </c>
      <c r="M109" s="9">
        <v>43511</v>
      </c>
      <c r="N109" s="11" t="s">
        <v>25</v>
      </c>
      <c r="O109" s="9">
        <f>M109+365*2</f>
        <v>44241</v>
      </c>
      <c r="P109" s="23" t="str">
        <f t="shared" si="3"/>
        <v>дистанции пешеходные</v>
      </c>
      <c r="R109" s="23"/>
      <c r="S109" s="47">
        <f>VLOOKUP($B109,[1]Лист1!$B$5:$G$100,4,0)</f>
        <v>19</v>
      </c>
      <c r="T109" s="47">
        <f>VLOOKUP($B109,[1]Лист1!$B$5:$G$100,5,0)</f>
        <v>20</v>
      </c>
      <c r="U109" s="23"/>
    </row>
    <row r="110" spans="1:21" x14ac:dyDescent="0.25">
      <c r="A110" s="6">
        <v>108</v>
      </c>
      <c r="B110" s="24" t="s">
        <v>88</v>
      </c>
      <c r="C110" s="7" t="str">
        <f>VLOOKUP(B110,[2]Лист1!$B$3:$E$532,1,0)</f>
        <v>Иванова Екатерина Юрьевна</v>
      </c>
      <c r="D110" s="7" t="str">
        <f>VLOOKUP(C110,[2]Лист1!$B$3:$E$532,3,0)</f>
        <v>спортивный туризм</v>
      </c>
      <c r="E110" s="7">
        <v>1996</v>
      </c>
      <c r="F110" s="7">
        <v>24</v>
      </c>
      <c r="G110" s="24" t="s">
        <v>10</v>
      </c>
      <c r="H110" s="24"/>
      <c r="I110" s="10" t="s">
        <v>15</v>
      </c>
      <c r="J110" s="9">
        <v>42606</v>
      </c>
      <c r="K110" s="10">
        <v>167</v>
      </c>
      <c r="L110" s="10" t="s">
        <v>15</v>
      </c>
      <c r="M110" s="9">
        <v>43701</v>
      </c>
      <c r="N110" s="11" t="s">
        <v>366</v>
      </c>
      <c r="O110" s="9">
        <f>M110+365</f>
        <v>44066</v>
      </c>
      <c r="P110" s="23" t="str">
        <f t="shared" si="3"/>
        <v>дистанции пешеходные</v>
      </c>
      <c r="R110" s="23"/>
      <c r="S110" s="47" t="e">
        <f>VLOOKUP($B110,[1]Лист1!$B$5:$G$100,4,0)</f>
        <v>#N/A</v>
      </c>
      <c r="T110" s="47" t="e">
        <f>VLOOKUP($B110,[1]Лист1!$B$5:$G$100,5,0)</f>
        <v>#N/A</v>
      </c>
      <c r="U110" s="23"/>
    </row>
    <row r="111" spans="1:21" x14ac:dyDescent="0.25">
      <c r="A111" s="6">
        <v>109</v>
      </c>
      <c r="B111" s="24" t="s">
        <v>89</v>
      </c>
      <c r="C111" s="7" t="str">
        <f>VLOOKUP(B111,[2]Лист1!$B$3:$E$532,1,0)</f>
        <v>Иванова Татьяна Владимировна</v>
      </c>
      <c r="D111" s="7">
        <f>VLOOKUP(C111,[2]Лист1!$B$3:$E$532,3,0)</f>
        <v>0</v>
      </c>
      <c r="E111" s="7"/>
      <c r="F111" s="7"/>
      <c r="G111" s="24" t="s">
        <v>32</v>
      </c>
      <c r="H111" s="24" t="s">
        <v>354</v>
      </c>
      <c r="I111" s="10" t="s">
        <v>73</v>
      </c>
      <c r="J111" s="9">
        <v>43636</v>
      </c>
      <c r="K111" s="11" t="s">
        <v>358</v>
      </c>
      <c r="L111" s="10" t="s">
        <v>73</v>
      </c>
      <c r="M111" s="9">
        <v>43636</v>
      </c>
      <c r="N111" s="11" t="s">
        <v>358</v>
      </c>
      <c r="O111" s="9">
        <f>M111+365*4</f>
        <v>45096</v>
      </c>
      <c r="P111" s="23" t="str">
        <f t="shared" si="3"/>
        <v>дистанции водные</v>
      </c>
      <c r="R111" s="23"/>
      <c r="S111" s="47" t="e">
        <f>VLOOKUP($B111,[1]Лист1!$B$5:$G$100,4,0)</f>
        <v>#N/A</v>
      </c>
      <c r="T111" s="47" t="e">
        <f>VLOOKUP($B111,[1]Лист1!$B$5:$G$100,5,0)</f>
        <v>#N/A</v>
      </c>
      <c r="U111" s="23"/>
    </row>
    <row r="112" spans="1:21" x14ac:dyDescent="0.25">
      <c r="A112" s="6">
        <v>110</v>
      </c>
      <c r="B112" s="7" t="s">
        <v>90</v>
      </c>
      <c r="C112" s="7" t="str">
        <f>VLOOKUP(B112,[2]Лист1!$B$3:$E$532,1,0)</f>
        <v>Игнаткович Алексей Сергеевич</v>
      </c>
      <c r="D112" s="7" t="str">
        <f>VLOOKUP(C112,[2]Лист1!$B$3:$E$532,3,0)</f>
        <v>спортивный туризм</v>
      </c>
      <c r="E112" s="7">
        <v>1967</v>
      </c>
      <c r="F112" s="7">
        <v>53</v>
      </c>
      <c r="G112" s="24" t="s">
        <v>14</v>
      </c>
      <c r="H112" s="24"/>
      <c r="I112" s="10" t="s">
        <v>8</v>
      </c>
      <c r="J112" s="9">
        <v>42606</v>
      </c>
      <c r="K112" s="10">
        <v>167</v>
      </c>
      <c r="L112" s="10" t="s">
        <v>8</v>
      </c>
      <c r="M112" s="9">
        <v>43336</v>
      </c>
      <c r="N112" s="11" t="s">
        <v>30</v>
      </c>
      <c r="O112" s="9">
        <f>M112+365*2</f>
        <v>44066</v>
      </c>
      <c r="P112" s="23" t="str">
        <f t="shared" si="3"/>
        <v>дистанции на средствах передвижения (авто)</v>
      </c>
      <c r="R112" s="23"/>
      <c r="S112" s="47" t="e">
        <f>VLOOKUP($B112,[1]Лист1!$B$5:$G$100,4,0)</f>
        <v>#N/A</v>
      </c>
      <c r="T112" s="47" t="e">
        <f>VLOOKUP($B112,[1]Лист1!$B$5:$G$100,5,0)</f>
        <v>#N/A</v>
      </c>
      <c r="U112" s="23"/>
    </row>
    <row r="113" spans="1:21" x14ac:dyDescent="0.25">
      <c r="A113" s="6">
        <v>111</v>
      </c>
      <c r="B113" s="24" t="s">
        <v>292</v>
      </c>
      <c r="C113" s="7" t="str">
        <f>VLOOKUP(B113,[2]Лист1!$B$3:$E$532,1,0)</f>
        <v>Иевлев Сергей Владимирович</v>
      </c>
      <c r="D113" s="7">
        <f>VLOOKUP(C113,[2]Лист1!$B$3:$E$532,3,0)</f>
        <v>0</v>
      </c>
      <c r="E113" s="7"/>
      <c r="F113" s="7"/>
      <c r="G113" s="24" t="s">
        <v>289</v>
      </c>
      <c r="H113" s="24"/>
      <c r="I113" s="10" t="s">
        <v>15</v>
      </c>
      <c r="J113" s="9">
        <v>43577</v>
      </c>
      <c r="K113" s="11" t="s">
        <v>301</v>
      </c>
      <c r="L113" s="10" t="s">
        <v>15</v>
      </c>
      <c r="M113" s="52">
        <v>43577</v>
      </c>
      <c r="N113" s="11" t="s">
        <v>301</v>
      </c>
      <c r="O113" s="9">
        <f t="shared" ref="O113:O129" si="4">M113+365</f>
        <v>43942</v>
      </c>
      <c r="P113" s="23" t="str">
        <f t="shared" si="3"/>
        <v>дистанции на средствах передвижения (кони)</v>
      </c>
      <c r="R113" s="23"/>
      <c r="S113" s="47" t="e">
        <f>VLOOKUP($B113,[1]Лист1!$B$5:$G$100,4,0)</f>
        <v>#N/A</v>
      </c>
      <c r="T113" s="47" t="e">
        <f>VLOOKUP($B113,[1]Лист1!$B$5:$G$100,5,0)</f>
        <v>#N/A</v>
      </c>
      <c r="U113" s="23"/>
    </row>
    <row r="114" spans="1:21" x14ac:dyDescent="0.25">
      <c r="A114" s="6">
        <v>112</v>
      </c>
      <c r="B114" s="24" t="s">
        <v>293</v>
      </c>
      <c r="C114" s="7" t="str">
        <f>VLOOKUP(B114,[2]Лист1!$B$3:$E$532,1,0)</f>
        <v>Иевлева Галина Васильевна</v>
      </c>
      <c r="D114" s="7">
        <f>VLOOKUP(C114,[2]Лист1!$B$3:$E$532,3,0)</f>
        <v>0</v>
      </c>
      <c r="E114" s="7"/>
      <c r="F114" s="7"/>
      <c r="G114" s="24" t="s">
        <v>289</v>
      </c>
      <c r="H114" s="24"/>
      <c r="I114" s="10" t="s">
        <v>15</v>
      </c>
      <c r="J114" s="9">
        <v>43577</v>
      </c>
      <c r="K114" s="11" t="s">
        <v>301</v>
      </c>
      <c r="L114" s="10" t="s">
        <v>15</v>
      </c>
      <c r="M114" s="52">
        <v>43577</v>
      </c>
      <c r="N114" s="11" t="s">
        <v>301</v>
      </c>
      <c r="O114" s="9">
        <f t="shared" si="4"/>
        <v>43942</v>
      </c>
      <c r="P114" s="23" t="str">
        <f t="shared" si="3"/>
        <v>дистанции на средствах передвижения (кони)</v>
      </c>
      <c r="R114" s="23"/>
      <c r="S114" s="47" t="e">
        <f>VLOOKUP($B114,[1]Лист1!$B$5:$G$100,4,0)</f>
        <v>#N/A</v>
      </c>
      <c r="T114" s="47" t="e">
        <f>VLOOKUP($B114,[1]Лист1!$B$5:$G$100,5,0)</f>
        <v>#N/A</v>
      </c>
      <c r="U114" s="23"/>
    </row>
    <row r="115" spans="1:21" x14ac:dyDescent="0.25">
      <c r="A115" s="6">
        <v>113</v>
      </c>
      <c r="B115" s="24" t="s">
        <v>306</v>
      </c>
      <c r="C115" s="7" t="str">
        <f>VLOOKUP(B115,[2]Лист1!$B$3:$E$532,1,0)</f>
        <v>Илюхин Сергей Сергеевич</v>
      </c>
      <c r="D115" s="7">
        <f>VLOOKUP(C115,[2]Лист1!$B$3:$E$532,3,0)</f>
        <v>0</v>
      </c>
      <c r="E115" s="7"/>
      <c r="F115" s="7"/>
      <c r="G115" s="24" t="s">
        <v>7</v>
      </c>
      <c r="H115" s="24"/>
      <c r="I115" s="10" t="s">
        <v>15</v>
      </c>
      <c r="J115" s="9">
        <v>43577</v>
      </c>
      <c r="K115" s="11" t="s">
        <v>301</v>
      </c>
      <c r="L115" s="10" t="s">
        <v>15</v>
      </c>
      <c r="M115" s="52">
        <v>43577</v>
      </c>
      <c r="N115" s="11" t="s">
        <v>301</v>
      </c>
      <c r="O115" s="9">
        <f t="shared" si="4"/>
        <v>43942</v>
      </c>
      <c r="P115" s="23" t="str">
        <f t="shared" si="3"/>
        <v>дистанции горные</v>
      </c>
      <c r="R115" s="23"/>
      <c r="S115" s="47" t="e">
        <f>VLOOKUP($B115,[1]Лист1!$B$5:$G$100,4,0)</f>
        <v>#N/A</v>
      </c>
      <c r="T115" s="47" t="e">
        <f>VLOOKUP($B115,[1]Лист1!$B$5:$G$100,5,0)</f>
        <v>#N/A</v>
      </c>
      <c r="U115" s="23"/>
    </row>
    <row r="116" spans="1:21" x14ac:dyDescent="0.25">
      <c r="A116" s="6">
        <v>114</v>
      </c>
      <c r="B116" s="24" t="s">
        <v>294</v>
      </c>
      <c r="C116" s="7" t="str">
        <f>VLOOKUP(B116,[2]Лист1!$B$3:$E$532,1,0)</f>
        <v>Ионочкин Алексей Александрович</v>
      </c>
      <c r="D116" s="7">
        <f>VLOOKUP(C116,[2]Лист1!$B$3:$E$532,3,0)</f>
        <v>0</v>
      </c>
      <c r="E116" s="7"/>
      <c r="F116" s="7"/>
      <c r="G116" s="24" t="s">
        <v>289</v>
      </c>
      <c r="H116" s="24"/>
      <c r="I116" s="10" t="s">
        <v>15</v>
      </c>
      <c r="J116" s="9">
        <v>43577</v>
      </c>
      <c r="K116" s="11" t="s">
        <v>301</v>
      </c>
      <c r="L116" s="10" t="s">
        <v>15</v>
      </c>
      <c r="M116" s="52">
        <v>43577</v>
      </c>
      <c r="N116" s="11" t="s">
        <v>301</v>
      </c>
      <c r="O116" s="9">
        <f t="shared" si="4"/>
        <v>43942</v>
      </c>
      <c r="P116" s="23" t="str">
        <f t="shared" si="3"/>
        <v>дистанции на средствах передвижения (кони)</v>
      </c>
      <c r="R116" s="23"/>
      <c r="S116" s="47" t="e">
        <f>VLOOKUP($B116,[1]Лист1!$B$5:$G$100,4,0)</f>
        <v>#N/A</v>
      </c>
      <c r="T116" s="47" t="e">
        <f>VLOOKUP($B116,[1]Лист1!$B$5:$G$100,5,0)</f>
        <v>#N/A</v>
      </c>
      <c r="U116" s="23"/>
    </row>
    <row r="117" spans="1:21" x14ac:dyDescent="0.25">
      <c r="A117" s="6">
        <v>115</v>
      </c>
      <c r="B117" s="24" t="s">
        <v>295</v>
      </c>
      <c r="C117" s="7" t="str">
        <f>VLOOKUP(B117,[2]Лист1!$B$3:$E$532,1,0)</f>
        <v>Ионочкина Ирина Владимировна</v>
      </c>
      <c r="D117" s="7">
        <f>VLOOKUP(C117,[2]Лист1!$B$3:$E$532,3,0)</f>
        <v>0</v>
      </c>
      <c r="E117" s="7"/>
      <c r="F117" s="7"/>
      <c r="G117" s="24" t="s">
        <v>289</v>
      </c>
      <c r="H117" s="24"/>
      <c r="I117" s="10" t="s">
        <v>15</v>
      </c>
      <c r="J117" s="9">
        <v>43577</v>
      </c>
      <c r="K117" s="11" t="s">
        <v>301</v>
      </c>
      <c r="L117" s="10" t="s">
        <v>15</v>
      </c>
      <c r="M117" s="52">
        <v>43577</v>
      </c>
      <c r="N117" s="11" t="s">
        <v>301</v>
      </c>
      <c r="O117" s="9">
        <f t="shared" si="4"/>
        <v>43942</v>
      </c>
      <c r="P117" s="23" t="str">
        <f t="shared" si="3"/>
        <v>дистанции на средствах передвижения (кони)</v>
      </c>
      <c r="R117" s="23"/>
      <c r="S117" s="47" t="e">
        <f>VLOOKUP($B117,[1]Лист1!$B$5:$G$100,4,0)</f>
        <v>#N/A</v>
      </c>
      <c r="T117" s="47" t="e">
        <f>VLOOKUP($B117,[1]Лист1!$B$5:$G$100,5,0)</f>
        <v>#N/A</v>
      </c>
      <c r="U117" s="23"/>
    </row>
    <row r="118" spans="1:21" x14ac:dyDescent="0.25">
      <c r="A118" s="6">
        <v>116</v>
      </c>
      <c r="B118" s="24" t="s">
        <v>387</v>
      </c>
      <c r="C118" s="7" t="e">
        <f>VLOOKUP(B118,[2]Лист1!$B$3:$E$532,1,0)</f>
        <v>#N/A</v>
      </c>
      <c r="D118" s="7" t="e">
        <f>VLOOKUP(C118,[2]Лист1!$B$3:$E$532,3,0)</f>
        <v>#N/A</v>
      </c>
      <c r="E118" s="7"/>
      <c r="F118" s="7"/>
      <c r="G118" s="24" t="s">
        <v>10</v>
      </c>
      <c r="H118" s="24"/>
      <c r="I118" s="10" t="s">
        <v>15</v>
      </c>
      <c r="J118" s="12">
        <v>43892</v>
      </c>
      <c r="K118" s="11" t="s">
        <v>381</v>
      </c>
      <c r="L118" s="10" t="s">
        <v>15</v>
      </c>
      <c r="M118" s="9">
        <v>43892</v>
      </c>
      <c r="N118" s="11" t="s">
        <v>381</v>
      </c>
      <c r="O118" s="9">
        <f t="shared" si="4"/>
        <v>44257</v>
      </c>
      <c r="P118" s="23" t="str">
        <f t="shared" si="3"/>
        <v>дистанции пешеходные</v>
      </c>
      <c r="R118" s="23"/>
      <c r="S118" s="47" t="e">
        <f>VLOOKUP($B118,[1]Лист1!$B$5:$G$100,4,0)</f>
        <v>#N/A</v>
      </c>
      <c r="T118" s="47" t="e">
        <f>VLOOKUP($B118,[1]Лист1!$B$5:$G$100,5,0)</f>
        <v>#N/A</v>
      </c>
      <c r="U118" s="23"/>
    </row>
    <row r="119" spans="1:21" x14ac:dyDescent="0.25">
      <c r="A119" s="6">
        <v>117</v>
      </c>
      <c r="B119" s="24" t="s">
        <v>91</v>
      </c>
      <c r="C119" s="7" t="str">
        <f>VLOOKUP(B119,[2]Лист1!$B$3:$E$532,1,0)</f>
        <v>Исмагилова Алина Рустемовна</v>
      </c>
      <c r="D119" s="7" t="str">
        <f>VLOOKUP(C119,[2]Лист1!$B$3:$E$532,3,0)</f>
        <v>спортивный туризм</v>
      </c>
      <c r="E119" s="7">
        <v>1996</v>
      </c>
      <c r="F119" s="7">
        <v>24</v>
      </c>
      <c r="G119" s="24" t="s">
        <v>10</v>
      </c>
      <c r="H119" s="24"/>
      <c r="I119" s="10" t="s">
        <v>15</v>
      </c>
      <c r="J119" s="9">
        <v>42606</v>
      </c>
      <c r="K119" s="10">
        <v>167</v>
      </c>
      <c r="L119" s="10" t="s">
        <v>15</v>
      </c>
      <c r="M119" s="9">
        <v>43701</v>
      </c>
      <c r="N119" s="11" t="s">
        <v>366</v>
      </c>
      <c r="O119" s="9">
        <f t="shared" si="4"/>
        <v>44066</v>
      </c>
      <c r="P119" s="23" t="str">
        <f t="shared" si="3"/>
        <v>дистанции пешеходные</v>
      </c>
      <c r="R119" s="23"/>
      <c r="S119" s="47" t="e">
        <f>VLOOKUP($B119,[1]Лист1!$B$5:$G$100,4,0)</f>
        <v>#N/A</v>
      </c>
      <c r="T119" s="47" t="e">
        <f>VLOOKUP($B119,[1]Лист1!$B$5:$G$100,5,0)</f>
        <v>#N/A</v>
      </c>
      <c r="U119" s="23"/>
    </row>
    <row r="120" spans="1:21" x14ac:dyDescent="0.25">
      <c r="A120" s="6">
        <v>118</v>
      </c>
      <c r="B120" s="43" t="s">
        <v>328</v>
      </c>
      <c r="C120" s="7" t="str">
        <f>VLOOKUP(B120,[2]Лист1!$B$3:$E$532,1,0)</f>
        <v>Казакова Ольга Вадимовна</v>
      </c>
      <c r="D120" s="7">
        <f>VLOOKUP(C120,[2]Лист1!$B$3:$E$532,3,0)</f>
        <v>0</v>
      </c>
      <c r="E120" s="7"/>
      <c r="F120" s="7"/>
      <c r="G120" s="24" t="s">
        <v>315</v>
      </c>
      <c r="H120" s="24"/>
      <c r="I120" s="10" t="s">
        <v>15</v>
      </c>
      <c r="J120" s="9">
        <v>43577</v>
      </c>
      <c r="K120" s="11" t="s">
        <v>301</v>
      </c>
      <c r="L120" s="10" t="s">
        <v>15</v>
      </c>
      <c r="M120" s="52">
        <v>43577</v>
      </c>
      <c r="N120" s="11" t="s">
        <v>301</v>
      </c>
      <c r="O120" s="9">
        <f t="shared" si="4"/>
        <v>43942</v>
      </c>
      <c r="P120" s="23" t="str">
        <f t="shared" si="3"/>
        <v>маршруты</v>
      </c>
      <c r="R120" s="23"/>
      <c r="S120" s="47" t="e">
        <f>VLOOKUP($B120,[1]Лист1!$B$5:$G$100,4,0)</f>
        <v>#N/A</v>
      </c>
      <c r="T120" s="47" t="e">
        <f>VLOOKUP($B120,[1]Лист1!$B$5:$G$100,5,0)</f>
        <v>#N/A</v>
      </c>
      <c r="U120" s="23"/>
    </row>
    <row r="121" spans="1:21" x14ac:dyDescent="0.25">
      <c r="A121" s="6">
        <v>119</v>
      </c>
      <c r="B121" s="45" t="s">
        <v>92</v>
      </c>
      <c r="C121" s="7" t="str">
        <f>VLOOKUP(B121,[2]Лист1!$B$3:$E$532,1,0)</f>
        <v>Карлин Сергей Михайлович</v>
      </c>
      <c r="D121" s="7" t="str">
        <f>VLOOKUP(C121,[2]Лист1!$B$3:$E$532,3,0)</f>
        <v>спортивный туризм</v>
      </c>
      <c r="E121" s="7"/>
      <c r="F121" s="7"/>
      <c r="G121" s="24" t="s">
        <v>14</v>
      </c>
      <c r="H121" s="24"/>
      <c r="I121" s="10" t="s">
        <v>15</v>
      </c>
      <c r="J121" s="12">
        <v>42825</v>
      </c>
      <c r="K121" s="11">
        <v>39</v>
      </c>
      <c r="L121" s="10" t="s">
        <v>15</v>
      </c>
      <c r="M121" s="51">
        <v>43555</v>
      </c>
      <c r="N121" s="11" t="s">
        <v>287</v>
      </c>
      <c r="O121" s="9">
        <f t="shared" si="4"/>
        <v>43920</v>
      </c>
      <c r="P121" s="23" t="str">
        <f t="shared" si="3"/>
        <v>дистанции на средствах передвижения (авто)</v>
      </c>
      <c r="S121" s="47" t="e">
        <f>VLOOKUP($B121,[1]Лист1!$B$5:$G$100,4,0)</f>
        <v>#N/A</v>
      </c>
      <c r="T121" s="47" t="e">
        <f>VLOOKUP($B121,[1]Лист1!$B$5:$G$100,5,0)</f>
        <v>#N/A</v>
      </c>
    </row>
    <row r="122" spans="1:21" x14ac:dyDescent="0.25">
      <c r="A122" s="6">
        <v>120</v>
      </c>
      <c r="B122" s="24" t="s">
        <v>307</v>
      </c>
      <c r="C122" s="7" t="str">
        <f>VLOOKUP(B122,[2]Лист1!$B$3:$E$532,1,0)</f>
        <v>Карпов Дмитрий Валерьевич</v>
      </c>
      <c r="D122" s="7">
        <f>VLOOKUP(C122,[2]Лист1!$B$3:$E$532,3,0)</f>
        <v>0</v>
      </c>
      <c r="E122" s="7"/>
      <c r="F122" s="7"/>
      <c r="G122" s="24" t="s">
        <v>7</v>
      </c>
      <c r="H122" s="24"/>
      <c r="I122" s="10" t="s">
        <v>15</v>
      </c>
      <c r="J122" s="9">
        <v>43577</v>
      </c>
      <c r="K122" s="11" t="s">
        <v>301</v>
      </c>
      <c r="L122" s="10" t="s">
        <v>15</v>
      </c>
      <c r="M122" s="52">
        <v>43577</v>
      </c>
      <c r="N122" s="11" t="s">
        <v>301</v>
      </c>
      <c r="O122" s="9">
        <f t="shared" si="4"/>
        <v>43942</v>
      </c>
      <c r="P122" s="23" t="str">
        <f t="shared" si="3"/>
        <v>дистанции горные</v>
      </c>
      <c r="R122" s="23"/>
      <c r="S122" s="47" t="e">
        <f>VLOOKUP($B122,[1]Лист1!$B$5:$G$100,4,0)</f>
        <v>#N/A</v>
      </c>
      <c r="T122" s="47" t="e">
        <f>VLOOKUP($B122,[1]Лист1!$B$5:$G$100,5,0)</f>
        <v>#N/A</v>
      </c>
      <c r="U122" s="23"/>
    </row>
    <row r="123" spans="1:21" x14ac:dyDescent="0.25">
      <c r="A123" s="6">
        <v>121</v>
      </c>
      <c r="B123" s="7" t="s">
        <v>93</v>
      </c>
      <c r="C123" s="7" t="str">
        <f>VLOOKUP(B123,[2]Лист1!$B$3:$E$532,1,0)</f>
        <v>Карпова Наталия Владимировна</v>
      </c>
      <c r="D123" s="7" t="str">
        <f>VLOOKUP(C123,[2]Лист1!$B$3:$E$532,3,0)</f>
        <v>спортивный туризм</v>
      </c>
      <c r="E123" s="7"/>
      <c r="F123" s="7"/>
      <c r="G123" s="24" t="s">
        <v>7</v>
      </c>
      <c r="H123" s="24"/>
      <c r="I123" s="10" t="s">
        <v>18</v>
      </c>
      <c r="J123" s="9">
        <v>36999</v>
      </c>
      <c r="K123" s="10">
        <v>24</v>
      </c>
      <c r="L123" s="10" t="s">
        <v>18</v>
      </c>
      <c r="M123" s="9">
        <v>43511</v>
      </c>
      <c r="N123" s="11" t="s">
        <v>25</v>
      </c>
      <c r="O123" s="9">
        <f>M123+365*2</f>
        <v>44241</v>
      </c>
      <c r="P123" s="23" t="str">
        <f t="shared" si="3"/>
        <v>дистанции горные</v>
      </c>
      <c r="R123" s="23"/>
      <c r="S123" s="47" t="e">
        <f>VLOOKUP($B123,[1]Лист1!$B$5:$G$100,4,0)</f>
        <v>#N/A</v>
      </c>
      <c r="T123" s="47" t="e">
        <f>VLOOKUP($B123,[1]Лист1!$B$5:$G$100,5,0)</f>
        <v>#N/A</v>
      </c>
      <c r="U123" s="23"/>
    </row>
    <row r="124" spans="1:21" x14ac:dyDescent="0.25">
      <c r="A124" s="6">
        <v>122</v>
      </c>
      <c r="B124" s="7" t="s">
        <v>94</v>
      </c>
      <c r="C124" s="7" t="str">
        <f>VLOOKUP(B124,[2]Лист1!$B$3:$E$532,1,0)</f>
        <v>Картунова Дарья Сергеевна</v>
      </c>
      <c r="D124" s="7" t="str">
        <f>VLOOKUP(C124,[2]Лист1!$B$3:$E$532,3,0)</f>
        <v>спортивный туризм</v>
      </c>
      <c r="E124" s="7">
        <v>1997</v>
      </c>
      <c r="F124" s="7">
        <v>23</v>
      </c>
      <c r="G124" s="24" t="s">
        <v>10</v>
      </c>
      <c r="H124" s="24"/>
      <c r="I124" s="10" t="s">
        <v>15</v>
      </c>
      <c r="J124" s="9">
        <v>42606</v>
      </c>
      <c r="K124" s="10">
        <v>167</v>
      </c>
      <c r="L124" s="10" t="s">
        <v>15</v>
      </c>
      <c r="M124" s="9">
        <v>43701</v>
      </c>
      <c r="N124" s="11" t="s">
        <v>366</v>
      </c>
      <c r="O124" s="9">
        <f t="shared" si="4"/>
        <v>44066</v>
      </c>
      <c r="P124" s="23" t="str">
        <f t="shared" si="3"/>
        <v>дистанции пешеходные</v>
      </c>
      <c r="R124" s="23"/>
      <c r="S124" s="47" t="e">
        <f>VLOOKUP($B124,[1]Лист1!$B$5:$G$100,4,0)</f>
        <v>#N/A</v>
      </c>
      <c r="T124" s="47" t="e">
        <f>VLOOKUP($B124,[1]Лист1!$B$5:$G$100,5,0)</f>
        <v>#N/A</v>
      </c>
      <c r="U124" s="23"/>
    </row>
    <row r="125" spans="1:21" x14ac:dyDescent="0.25">
      <c r="A125" s="6">
        <v>123</v>
      </c>
      <c r="B125" s="49" t="s">
        <v>95</v>
      </c>
      <c r="C125" s="7" t="str">
        <f>VLOOKUP(B125,[2]Лист1!$B$3:$E$532,1,0)</f>
        <v>Кашин Юрий Витальевич</v>
      </c>
      <c r="D125" s="7" t="str">
        <f>VLOOKUP(C125,[2]Лист1!$B$3:$E$532,3,0)</f>
        <v>спортивный туризм</v>
      </c>
      <c r="E125" s="7">
        <v>1964</v>
      </c>
      <c r="F125" s="7">
        <v>56</v>
      </c>
      <c r="G125" s="24" t="s">
        <v>10</v>
      </c>
      <c r="H125" s="24"/>
      <c r="I125" s="10" t="s">
        <v>15</v>
      </c>
      <c r="J125" s="9">
        <v>43178</v>
      </c>
      <c r="K125" s="11">
        <v>49</v>
      </c>
      <c r="L125" s="10" t="s">
        <v>15</v>
      </c>
      <c r="M125" s="51">
        <v>43555</v>
      </c>
      <c r="N125" s="11" t="s">
        <v>287</v>
      </c>
      <c r="O125" s="9">
        <f t="shared" si="4"/>
        <v>43920</v>
      </c>
      <c r="P125" s="23" t="str">
        <f t="shared" si="3"/>
        <v>дистанции пешеходные</v>
      </c>
      <c r="S125" s="47">
        <f>VLOOKUP($B125,[1]Лист1!$B$5:$G$100,4,0)</f>
        <v>9</v>
      </c>
      <c r="T125" s="47">
        <f>VLOOKUP($B125,[1]Лист1!$B$5:$G$100,5,0)</f>
        <v>0</v>
      </c>
    </row>
    <row r="126" spans="1:21" x14ac:dyDescent="0.25">
      <c r="A126" s="6">
        <v>124</v>
      </c>
      <c r="B126" s="24" t="s">
        <v>256</v>
      </c>
      <c r="C126" s="7" t="str">
        <f>VLOOKUP(B126,[2]Лист1!$B$3:$E$532,1,0)</f>
        <v>Кизиляев Дмитрий Викторович</v>
      </c>
      <c r="D126" s="7">
        <f>VLOOKUP(C126,[2]Лист1!$B$3:$E$532,3,0)</f>
        <v>0</v>
      </c>
      <c r="E126" s="7" t="s">
        <v>373</v>
      </c>
      <c r="F126" s="7">
        <v>33</v>
      </c>
      <c r="G126" s="24" t="s">
        <v>10</v>
      </c>
      <c r="H126" s="24"/>
      <c r="I126" s="10" t="s">
        <v>15</v>
      </c>
      <c r="J126" s="9">
        <v>43349</v>
      </c>
      <c r="K126" s="11" t="s">
        <v>34</v>
      </c>
      <c r="L126" s="10" t="s">
        <v>15</v>
      </c>
      <c r="M126" s="9">
        <v>43714</v>
      </c>
      <c r="N126" s="11" t="s">
        <v>364</v>
      </c>
      <c r="O126" s="9">
        <f t="shared" si="4"/>
        <v>44079</v>
      </c>
      <c r="P126" s="23" t="str">
        <f t="shared" si="3"/>
        <v>дистанции пешеходные</v>
      </c>
      <c r="R126" s="23"/>
      <c r="S126" s="47" t="e">
        <f>VLOOKUP($B126,[1]Лист1!$B$5:$G$100,4,0)</f>
        <v>#N/A</v>
      </c>
      <c r="T126" s="47" t="e">
        <f>VLOOKUP($B126,[1]Лист1!$B$5:$G$100,5,0)</f>
        <v>#N/A</v>
      </c>
      <c r="U126" s="23"/>
    </row>
    <row r="127" spans="1:21" x14ac:dyDescent="0.25">
      <c r="A127" s="6">
        <v>125</v>
      </c>
      <c r="B127" s="24" t="s">
        <v>257</v>
      </c>
      <c r="C127" s="7" t="str">
        <f>VLOOKUP(B127,[2]Лист1!$B$3:$E$532,1,0)</f>
        <v>Кизиляева Екатерина Юрьевна</v>
      </c>
      <c r="D127" s="7">
        <f>VLOOKUP(C127,[2]Лист1!$B$3:$E$532,3,0)</f>
        <v>0</v>
      </c>
      <c r="E127" s="7">
        <v>1986</v>
      </c>
      <c r="F127" s="7">
        <v>34</v>
      </c>
      <c r="G127" s="24" t="s">
        <v>10</v>
      </c>
      <c r="H127" s="24"/>
      <c r="I127" s="10" t="s">
        <v>15</v>
      </c>
      <c r="J127" s="9">
        <v>43349</v>
      </c>
      <c r="K127" s="11" t="s">
        <v>34</v>
      </c>
      <c r="L127" s="10" t="s">
        <v>15</v>
      </c>
      <c r="M127" s="9">
        <v>43714</v>
      </c>
      <c r="N127" s="11" t="s">
        <v>364</v>
      </c>
      <c r="O127" s="9">
        <f t="shared" si="4"/>
        <v>44079</v>
      </c>
      <c r="P127" s="23" t="str">
        <f t="shared" si="3"/>
        <v>дистанции пешеходные</v>
      </c>
      <c r="R127" s="23"/>
      <c r="S127" s="47">
        <f>VLOOKUP($B127,[1]Лист1!$B$5:$G$100,4,0)</f>
        <v>5</v>
      </c>
      <c r="T127" s="47">
        <f>VLOOKUP($B127,[1]Лист1!$B$5:$G$100,5,0)</f>
        <v>0</v>
      </c>
      <c r="U127" s="23"/>
    </row>
    <row r="128" spans="1:21" x14ac:dyDescent="0.25">
      <c r="A128" s="6">
        <v>126</v>
      </c>
      <c r="B128" s="7" t="s">
        <v>96</v>
      </c>
      <c r="C128" s="7" t="str">
        <f>VLOOKUP(B128,[2]Лист1!$B$3:$E$532,1,0)</f>
        <v>Киреев Роман Юрьевич</v>
      </c>
      <c r="D128" s="7" t="str">
        <f>VLOOKUP(C128,[2]Лист1!$B$3:$E$532,3,0)</f>
        <v>спортивный туризм</v>
      </c>
      <c r="E128" s="7">
        <v>1987</v>
      </c>
      <c r="F128" s="7">
        <v>33</v>
      </c>
      <c r="G128" s="24" t="s">
        <v>10</v>
      </c>
      <c r="H128" s="24"/>
      <c r="I128" s="10" t="s">
        <v>18</v>
      </c>
      <c r="J128" s="9">
        <v>42825</v>
      </c>
      <c r="K128" s="11">
        <v>39</v>
      </c>
      <c r="L128" s="10" t="s">
        <v>18</v>
      </c>
      <c r="M128" s="9">
        <v>43555</v>
      </c>
      <c r="N128" s="11" t="s">
        <v>287</v>
      </c>
      <c r="O128" s="9">
        <f>M128+365*2</f>
        <v>44285</v>
      </c>
      <c r="P128" s="23" t="str">
        <f t="shared" si="3"/>
        <v>дистанции пешеходные</v>
      </c>
      <c r="R128" s="23"/>
      <c r="S128" s="47">
        <f>VLOOKUP($B128,[1]Лист1!$B$5:$G$100,4,0)</f>
        <v>8</v>
      </c>
      <c r="T128" s="47">
        <f>VLOOKUP($B128,[1]Лист1!$B$5:$G$100,5,0)</f>
        <v>8</v>
      </c>
      <c r="U128" s="23"/>
    </row>
    <row r="129" spans="1:21" x14ac:dyDescent="0.25">
      <c r="A129" s="6">
        <v>127</v>
      </c>
      <c r="B129" s="7" t="s">
        <v>388</v>
      </c>
      <c r="C129" s="7" t="e">
        <f>VLOOKUP(B129,[2]Лист1!$B$3:$E$532,1,0)</f>
        <v>#N/A</v>
      </c>
      <c r="D129" s="7" t="e">
        <f>VLOOKUP(C129,[2]Лист1!$B$3:$E$532,3,0)</f>
        <v>#N/A</v>
      </c>
      <c r="E129" s="7"/>
      <c r="F129" s="7"/>
      <c r="G129" s="24" t="s">
        <v>32</v>
      </c>
      <c r="H129" s="24"/>
      <c r="I129" s="10" t="s">
        <v>15</v>
      </c>
      <c r="J129" s="12">
        <v>43892</v>
      </c>
      <c r="K129" s="11" t="s">
        <v>381</v>
      </c>
      <c r="L129" s="10" t="s">
        <v>15</v>
      </c>
      <c r="M129" s="9">
        <v>43892</v>
      </c>
      <c r="N129" s="11" t="s">
        <v>381</v>
      </c>
      <c r="O129" s="9">
        <f t="shared" si="4"/>
        <v>44257</v>
      </c>
      <c r="P129" s="23" t="str">
        <f t="shared" si="3"/>
        <v>дистанции водные</v>
      </c>
      <c r="R129" s="23"/>
      <c r="S129" s="47" t="e">
        <f>VLOOKUP($B129,[1]Лист1!$B$5:$G$100,4,0)</f>
        <v>#N/A</v>
      </c>
      <c r="T129" s="47" t="e">
        <f>VLOOKUP($B129,[1]Лист1!$B$5:$G$100,5,0)</f>
        <v>#N/A</v>
      </c>
      <c r="U129" s="23"/>
    </row>
    <row r="130" spans="1:21" x14ac:dyDescent="0.25">
      <c r="A130" s="6">
        <v>128</v>
      </c>
      <c r="B130" s="7" t="s">
        <v>97</v>
      </c>
      <c r="C130" s="7" t="str">
        <f>VLOOKUP(B130,[2]Лист1!$B$3:$E$532,1,0)</f>
        <v>Ковзель Виктор Егорович</v>
      </c>
      <c r="D130" s="7" t="str">
        <f>VLOOKUP(C130,[2]Лист1!$B$3:$E$532,3,0)</f>
        <v>спортивный туризм</v>
      </c>
      <c r="E130" s="7">
        <v>1960</v>
      </c>
      <c r="F130" s="7">
        <v>60</v>
      </c>
      <c r="G130" s="24" t="s">
        <v>10</v>
      </c>
      <c r="H130" s="24"/>
      <c r="I130" s="10" t="s">
        <v>18</v>
      </c>
      <c r="J130" s="9">
        <v>42825</v>
      </c>
      <c r="K130" s="11">
        <v>39</v>
      </c>
      <c r="L130" s="10" t="s">
        <v>18</v>
      </c>
      <c r="M130" s="9">
        <v>43555</v>
      </c>
      <c r="N130" s="11" t="s">
        <v>287</v>
      </c>
      <c r="O130" s="9">
        <f>M130+365*2</f>
        <v>44285</v>
      </c>
      <c r="P130" s="23" t="str">
        <f t="shared" si="3"/>
        <v>дистанции пешеходные</v>
      </c>
      <c r="R130" s="23"/>
      <c r="S130" s="47">
        <f>VLOOKUP($B130,[1]Лист1!$B$5:$G$100,4,0)</f>
        <v>72</v>
      </c>
      <c r="T130" s="47">
        <f>VLOOKUP($B130,[1]Лист1!$B$5:$G$100,5,0)</f>
        <v>72</v>
      </c>
      <c r="U130" s="23"/>
    </row>
    <row r="131" spans="1:21" x14ac:dyDescent="0.25">
      <c r="A131" s="6">
        <v>129</v>
      </c>
      <c r="B131" s="7" t="s">
        <v>98</v>
      </c>
      <c r="C131" s="7" t="str">
        <f>VLOOKUP(B131,[2]Лист1!$B$3:$E$532,1,0)</f>
        <v>Ковзель Елена Генриховна</v>
      </c>
      <c r="D131" s="7" t="str">
        <f>VLOOKUP(C131,[2]Лист1!$B$3:$E$532,3,0)</f>
        <v>спортивный туризм</v>
      </c>
      <c r="E131" s="7">
        <v>1964</v>
      </c>
      <c r="F131" s="7">
        <v>56</v>
      </c>
      <c r="G131" s="24" t="s">
        <v>10</v>
      </c>
      <c r="H131" s="24"/>
      <c r="I131" s="10" t="s">
        <v>8</v>
      </c>
      <c r="J131" s="9">
        <v>42825</v>
      </c>
      <c r="K131" s="11">
        <v>39</v>
      </c>
      <c r="L131" s="10" t="s">
        <v>8</v>
      </c>
      <c r="M131" s="9">
        <v>43555</v>
      </c>
      <c r="N131" s="11" t="s">
        <v>287</v>
      </c>
      <c r="O131" s="9">
        <f>M131+365*2</f>
        <v>44285</v>
      </c>
      <c r="P131" s="23" t="str">
        <f t="shared" si="3"/>
        <v>дистанции пешеходные</v>
      </c>
      <c r="R131" s="23"/>
      <c r="S131" s="47">
        <f>VLOOKUP($B131,[1]Лист1!$B$5:$G$100,4,0)</f>
        <v>72</v>
      </c>
      <c r="T131" s="47">
        <f>VLOOKUP($B131,[1]Лист1!$B$5:$G$100,5,0)</f>
        <v>72</v>
      </c>
      <c r="U131" s="23"/>
    </row>
    <row r="132" spans="1:21" x14ac:dyDescent="0.25">
      <c r="A132" s="6">
        <v>130</v>
      </c>
      <c r="B132" s="7" t="s">
        <v>99</v>
      </c>
      <c r="C132" s="7" t="str">
        <f>VLOOKUP(B132,[2]Лист1!$B$3:$E$532,1,0)</f>
        <v>Колобкова Алёна Викторовна</v>
      </c>
      <c r="D132" s="7" t="str">
        <f>VLOOKUP(C132,[2]Лист1!$B$3:$E$532,3,0)</f>
        <v>спортивный туризм</v>
      </c>
      <c r="E132" s="7">
        <v>1994</v>
      </c>
      <c r="F132" s="7">
        <v>26</v>
      </c>
      <c r="G132" s="24" t="s">
        <v>10</v>
      </c>
      <c r="H132" s="24"/>
      <c r="I132" s="10" t="s">
        <v>18</v>
      </c>
      <c r="J132" s="9">
        <v>42825</v>
      </c>
      <c r="K132" s="11">
        <v>39</v>
      </c>
      <c r="L132" s="10" t="s">
        <v>18</v>
      </c>
      <c r="M132" s="9">
        <v>43555</v>
      </c>
      <c r="N132" s="11" t="s">
        <v>287</v>
      </c>
      <c r="O132" s="9">
        <f>M132+365*2</f>
        <v>44285</v>
      </c>
      <c r="P132" s="23" t="str">
        <f t="shared" si="3"/>
        <v>дистанции пешеходные</v>
      </c>
      <c r="R132" s="23"/>
      <c r="S132" s="47">
        <f>VLOOKUP($B132,[1]Лист1!$B$5:$G$100,4,0)</f>
        <v>39</v>
      </c>
      <c r="T132" s="47">
        <f>VLOOKUP($B132,[1]Лист1!$B$5:$G$100,5,0)</f>
        <v>40</v>
      </c>
      <c r="U132" s="23"/>
    </row>
    <row r="133" spans="1:21" x14ac:dyDescent="0.25">
      <c r="A133" s="6">
        <v>131</v>
      </c>
      <c r="B133" s="7" t="s">
        <v>100</v>
      </c>
      <c r="C133" s="7" t="str">
        <f>VLOOKUP(B133,[2]Лист1!$B$3:$E$532,1,0)</f>
        <v>Колтунов Игорь Сергеевич</v>
      </c>
      <c r="D133" s="7" t="str">
        <f>VLOOKUP(C133,[2]Лист1!$B$3:$E$532,3,0)</f>
        <v>спортивный туризм</v>
      </c>
      <c r="E133" s="7"/>
      <c r="F133" s="7"/>
      <c r="G133" s="24" t="s">
        <v>7</v>
      </c>
      <c r="H133" s="24"/>
      <c r="I133" s="10" t="s">
        <v>15</v>
      </c>
      <c r="J133" s="12">
        <v>41737</v>
      </c>
      <c r="K133" s="11">
        <v>1150</v>
      </c>
      <c r="L133" s="10" t="s">
        <v>15</v>
      </c>
      <c r="M133" s="9">
        <v>43876</v>
      </c>
      <c r="N133" s="11" t="s">
        <v>378</v>
      </c>
      <c r="O133" s="9">
        <f>M133+365</f>
        <v>44241</v>
      </c>
      <c r="P133" s="23" t="str">
        <f t="shared" si="3"/>
        <v>дистанции горные</v>
      </c>
      <c r="R133" s="23"/>
      <c r="S133" s="47" t="e">
        <f>VLOOKUP($B133,[1]Лист1!$B$5:$G$100,4,0)</f>
        <v>#N/A</v>
      </c>
      <c r="T133" s="47" t="e">
        <f>VLOOKUP($B133,[1]Лист1!$B$5:$G$100,5,0)</f>
        <v>#N/A</v>
      </c>
      <c r="U133" s="23"/>
    </row>
    <row r="134" spans="1:21" x14ac:dyDescent="0.25">
      <c r="A134" s="6">
        <v>132</v>
      </c>
      <c r="B134" s="7" t="s">
        <v>101</v>
      </c>
      <c r="C134" s="7" t="str">
        <f>VLOOKUP(B134,[2]Лист1!$B$3:$E$532,1,0)</f>
        <v>Комарова Инна Николаевна</v>
      </c>
      <c r="D134" s="7" t="str">
        <f>VLOOKUP(C134,[2]Лист1!$B$3:$E$532,3,0)</f>
        <v>спортивный туризм</v>
      </c>
      <c r="E134" s="7">
        <v>1976</v>
      </c>
      <c r="F134" s="7">
        <v>44</v>
      </c>
      <c r="G134" s="24" t="s">
        <v>10</v>
      </c>
      <c r="H134" s="24"/>
      <c r="I134" s="10" t="s">
        <v>8</v>
      </c>
      <c r="J134" s="9">
        <v>42097</v>
      </c>
      <c r="K134" s="8">
        <v>1174</v>
      </c>
      <c r="L134" s="10" t="s">
        <v>8</v>
      </c>
      <c r="M134" s="9">
        <v>43511</v>
      </c>
      <c r="N134" s="11" t="s">
        <v>25</v>
      </c>
      <c r="O134" s="9">
        <f>M134+365*2</f>
        <v>44241</v>
      </c>
      <c r="P134" s="23" t="str">
        <f t="shared" si="3"/>
        <v>дистанции пешеходные</v>
      </c>
      <c r="R134" s="23"/>
      <c r="S134" s="47">
        <f>VLOOKUP($B134,[1]Лист1!$B$5:$G$100,4,0)</f>
        <v>116</v>
      </c>
      <c r="T134" s="47">
        <f>VLOOKUP($B134,[1]Лист1!$B$5:$G$100,5,0)</f>
        <v>95</v>
      </c>
      <c r="U134" s="23"/>
    </row>
    <row r="135" spans="1:21" x14ac:dyDescent="0.25">
      <c r="A135" s="6">
        <v>133</v>
      </c>
      <c r="B135" s="7" t="s">
        <v>389</v>
      </c>
      <c r="C135" s="7" t="e">
        <f>VLOOKUP(B135,[2]Лист1!$B$3:$E$532,1,0)</f>
        <v>#N/A</v>
      </c>
      <c r="D135" s="7" t="e">
        <f>VLOOKUP(C135,[2]Лист1!$B$3:$E$532,3,0)</f>
        <v>#N/A</v>
      </c>
      <c r="E135" s="7"/>
      <c r="F135" s="7"/>
      <c r="G135" s="24" t="s">
        <v>10</v>
      </c>
      <c r="H135" s="24"/>
      <c r="I135" s="10" t="s">
        <v>15</v>
      </c>
      <c r="J135" s="12">
        <v>43892</v>
      </c>
      <c r="K135" s="11" t="s">
        <v>381</v>
      </c>
      <c r="L135" s="10" t="s">
        <v>15</v>
      </c>
      <c r="M135" s="9">
        <v>43892</v>
      </c>
      <c r="N135" s="11" t="s">
        <v>381</v>
      </c>
      <c r="O135" s="9">
        <f>M135+365</f>
        <v>44257</v>
      </c>
      <c r="P135" s="23" t="str">
        <f t="shared" si="3"/>
        <v>дистанции пешеходные</v>
      </c>
      <c r="R135" s="23"/>
      <c r="T135" s="47" t="e">
        <f>VLOOKUP($B135,[1]Лист1!$B$5:$G$100,5,0)</f>
        <v>#N/A</v>
      </c>
      <c r="U135" s="23"/>
    </row>
    <row r="136" spans="1:21" x14ac:dyDescent="0.25">
      <c r="A136" s="6">
        <v>134</v>
      </c>
      <c r="B136" s="7" t="s">
        <v>102</v>
      </c>
      <c r="C136" s="7" t="str">
        <f>VLOOKUP(B136,[2]Лист1!$B$3:$E$532,1,0)</f>
        <v>Корепин Иван Николаевич</v>
      </c>
      <c r="D136" s="7" t="str">
        <f>VLOOKUP(C136,[2]Лист1!$B$3:$E$532,3,0)</f>
        <v>спортивный туризм</v>
      </c>
      <c r="E136" s="7">
        <v>1989</v>
      </c>
      <c r="F136" s="7">
        <v>31</v>
      </c>
      <c r="G136" s="24" t="s">
        <v>10</v>
      </c>
      <c r="H136" s="24"/>
      <c r="I136" s="10" t="s">
        <v>18</v>
      </c>
      <c r="J136" s="9">
        <v>41345</v>
      </c>
      <c r="K136" s="8">
        <v>717</v>
      </c>
      <c r="L136" s="10" t="s">
        <v>15</v>
      </c>
      <c r="M136" s="9">
        <v>43876</v>
      </c>
      <c r="N136" s="11" t="s">
        <v>378</v>
      </c>
      <c r="O136" s="9">
        <f>M136+365</f>
        <v>44241</v>
      </c>
      <c r="P136" s="23" t="str">
        <f t="shared" si="3"/>
        <v>дистанции пешеходные</v>
      </c>
      <c r="R136" s="23"/>
      <c r="S136" s="47" t="e">
        <f>VLOOKUP($B136,[1]Лист1!$B$5:$G$100,5,0)</f>
        <v>#N/A</v>
      </c>
      <c r="T136" s="47" t="e">
        <f>VLOOKUP($B136,[1]Лист1!$B$5:$G$100,5,0)</f>
        <v>#N/A</v>
      </c>
      <c r="U136" s="23"/>
    </row>
    <row r="137" spans="1:21" x14ac:dyDescent="0.25">
      <c r="A137" s="6">
        <v>135</v>
      </c>
      <c r="B137" s="7" t="s">
        <v>103</v>
      </c>
      <c r="C137" s="7" t="str">
        <f>VLOOKUP(B137,[2]Лист1!$B$3:$E$532,1,0)</f>
        <v>Корепина Наталия Сергеевна</v>
      </c>
      <c r="D137" s="7" t="str">
        <f>VLOOKUP(C137,[2]Лист1!$B$3:$E$532,3,0)</f>
        <v>спортивный туризм</v>
      </c>
      <c r="E137" s="7">
        <v>1989</v>
      </c>
      <c r="F137" s="7">
        <v>31</v>
      </c>
      <c r="G137" s="24" t="s">
        <v>10</v>
      </c>
      <c r="H137" s="24"/>
      <c r="I137" s="10" t="s">
        <v>18</v>
      </c>
      <c r="J137" s="9">
        <v>41345</v>
      </c>
      <c r="K137" s="8">
        <v>717</v>
      </c>
      <c r="L137" s="10" t="s">
        <v>15</v>
      </c>
      <c r="M137" s="9">
        <v>43876</v>
      </c>
      <c r="N137" s="11" t="s">
        <v>378</v>
      </c>
      <c r="O137" s="9">
        <f>M137+365</f>
        <v>44241</v>
      </c>
      <c r="P137" s="23" t="str">
        <f t="shared" si="3"/>
        <v>дистанции пешеходные</v>
      </c>
      <c r="R137" s="23"/>
      <c r="S137" s="47" t="e">
        <f>VLOOKUP($B137,[1]Лист1!$B$5:$G$100,5,0)</f>
        <v>#N/A</v>
      </c>
      <c r="T137" s="47" t="e">
        <f>VLOOKUP($B137,[1]Лист1!$B$5:$G$100,5,0)</f>
        <v>#N/A</v>
      </c>
      <c r="U137" s="23"/>
    </row>
    <row r="138" spans="1:21" x14ac:dyDescent="0.25">
      <c r="A138" s="6">
        <v>136</v>
      </c>
      <c r="B138" s="24" t="s">
        <v>314</v>
      </c>
      <c r="C138" s="7" t="str">
        <f>VLOOKUP(B138,[2]Лист1!$B$3:$E$532,1,0)</f>
        <v>Корнев Илья Валентинович</v>
      </c>
      <c r="D138" s="7">
        <f>VLOOKUP(C138,[2]Лист1!$B$3:$E$532,3,0)</f>
        <v>0</v>
      </c>
      <c r="E138" s="7">
        <v>1972</v>
      </c>
      <c r="F138" s="7">
        <v>48</v>
      </c>
      <c r="G138" s="24" t="s">
        <v>315</v>
      </c>
      <c r="H138" s="24"/>
      <c r="I138" s="10" t="s">
        <v>15</v>
      </c>
      <c r="J138" s="9">
        <v>43577</v>
      </c>
      <c r="K138" s="11" t="s">
        <v>301</v>
      </c>
      <c r="L138" s="10" t="s">
        <v>15</v>
      </c>
      <c r="M138" s="52">
        <v>43577</v>
      </c>
      <c r="N138" s="11" t="s">
        <v>301</v>
      </c>
      <c r="O138" s="9">
        <f>M138+365</f>
        <v>43942</v>
      </c>
      <c r="P138" s="23" t="str">
        <f t="shared" ref="P138:P203" si="5">IF(M138&gt;0,G138,"")</f>
        <v>маршруты</v>
      </c>
      <c r="R138" s="23"/>
      <c r="S138" s="47" t="e">
        <f>VLOOKUP($B138,[1]Лист1!$B$5:$G$100,5,0)</f>
        <v>#N/A</v>
      </c>
      <c r="T138" s="47" t="e">
        <f>VLOOKUP($B138,[1]Лист1!$B$5:$G$100,5,0)</f>
        <v>#N/A</v>
      </c>
      <c r="U138" s="23"/>
    </row>
    <row r="139" spans="1:21" x14ac:dyDescent="0.25">
      <c r="A139" s="6">
        <v>137</v>
      </c>
      <c r="B139" s="24" t="s">
        <v>316</v>
      </c>
      <c r="C139" s="7" t="str">
        <f>VLOOKUP(B139,[2]Лист1!$B$3:$E$532,1,0)</f>
        <v>Корнева Мария Ильинична</v>
      </c>
      <c r="D139" s="7">
        <f>VLOOKUP(C139,[2]Лист1!$B$3:$E$532,3,0)</f>
        <v>0</v>
      </c>
      <c r="E139" s="7"/>
      <c r="F139" s="7"/>
      <c r="G139" s="24" t="s">
        <v>315</v>
      </c>
      <c r="H139" s="24"/>
      <c r="I139" s="10" t="s">
        <v>15</v>
      </c>
      <c r="J139" s="9">
        <v>43577</v>
      </c>
      <c r="K139" s="11" t="s">
        <v>301</v>
      </c>
      <c r="L139" s="10" t="s">
        <v>15</v>
      </c>
      <c r="M139" s="52">
        <v>43577</v>
      </c>
      <c r="N139" s="11" t="s">
        <v>301</v>
      </c>
      <c r="O139" s="9">
        <f>M139+365</f>
        <v>43942</v>
      </c>
      <c r="P139" s="23" t="str">
        <f t="shared" si="5"/>
        <v>маршруты</v>
      </c>
      <c r="R139" s="23"/>
      <c r="S139" s="47" t="e">
        <f>VLOOKUP($B139,[1]Лист1!$B$5:$G$100,5,0)</f>
        <v>#N/A</v>
      </c>
      <c r="T139" s="47" t="e">
        <f>VLOOKUP($B139,[1]Лист1!$B$5:$G$100,5,0)</f>
        <v>#N/A</v>
      </c>
      <c r="U139" s="23"/>
    </row>
    <row r="140" spans="1:21" x14ac:dyDescent="0.25">
      <c r="A140" s="6">
        <v>138</v>
      </c>
      <c r="B140" s="7" t="s">
        <v>104</v>
      </c>
      <c r="C140" s="7" t="str">
        <f>VLOOKUP(B140,[2]Лист1!$B$3:$E$532,1,0)</f>
        <v>Королев Дмитрий Дмитриевич</v>
      </c>
      <c r="D140" s="7">
        <f>VLOOKUP(C140,[2]Лист1!$B$3:$E$532,3,0)</f>
        <v>0</v>
      </c>
      <c r="E140" s="7">
        <v>2003</v>
      </c>
      <c r="F140" s="7">
        <v>17</v>
      </c>
      <c r="G140" s="24" t="s">
        <v>10</v>
      </c>
      <c r="H140" s="24"/>
      <c r="I140" s="10" t="s">
        <v>11</v>
      </c>
      <c r="J140" s="9">
        <v>43146</v>
      </c>
      <c r="K140" s="11" t="s">
        <v>25</v>
      </c>
      <c r="L140" s="10" t="s">
        <v>266</v>
      </c>
      <c r="M140" s="9"/>
      <c r="N140" s="11"/>
      <c r="O140" s="9"/>
      <c r="P140" s="23" t="str">
        <f t="shared" si="5"/>
        <v/>
      </c>
      <c r="R140" s="23"/>
      <c r="S140" s="47" t="e">
        <f>VLOOKUP($B140,[1]Лист1!$B$5:$G$100,5,0)</f>
        <v>#N/A</v>
      </c>
      <c r="T140" s="47" t="e">
        <f>VLOOKUP($B140,[1]Лист1!$B$5:$G$100,5,0)</f>
        <v>#N/A</v>
      </c>
      <c r="U140" s="23"/>
    </row>
    <row r="141" spans="1:21" x14ac:dyDescent="0.25">
      <c r="A141" s="6">
        <v>139</v>
      </c>
      <c r="B141" s="24" t="s">
        <v>105</v>
      </c>
      <c r="C141" s="7" t="str">
        <f>VLOOKUP(B141,[2]Лист1!$B$3:$E$532,1,0)</f>
        <v>Королев Илья Ростиславович</v>
      </c>
      <c r="D141" s="7" t="str">
        <f>VLOOKUP(C141,[2]Лист1!$B$3:$E$532,3,0)</f>
        <v>спортивный туризм</v>
      </c>
      <c r="E141" s="7">
        <v>0</v>
      </c>
      <c r="F141" s="7">
        <v>2020</v>
      </c>
      <c r="G141" s="24" t="s">
        <v>32</v>
      </c>
      <c r="H141" s="24"/>
      <c r="I141" s="10" t="s">
        <v>18</v>
      </c>
      <c r="J141" s="9">
        <v>42916</v>
      </c>
      <c r="K141" s="11">
        <v>114</v>
      </c>
      <c r="L141" s="10" t="s">
        <v>266</v>
      </c>
      <c r="M141" s="9"/>
      <c r="N141" s="33"/>
      <c r="O141" s="9"/>
      <c r="P141" s="23" t="str">
        <f t="shared" si="5"/>
        <v/>
      </c>
      <c r="R141" s="23"/>
      <c r="S141" s="47">
        <f>VLOOKUP($B141,[1]Лист1!$B$5:$G$100,5,0)</f>
        <v>12</v>
      </c>
      <c r="T141" s="47">
        <f>VLOOKUP($B141,[1]Лист1!$B$5:$G$100,5,0)</f>
        <v>12</v>
      </c>
      <c r="U141" s="23"/>
    </row>
    <row r="142" spans="1:21" x14ac:dyDescent="0.25">
      <c r="A142" s="6">
        <v>140</v>
      </c>
      <c r="B142" s="44" t="s">
        <v>106</v>
      </c>
      <c r="C142" s="7" t="str">
        <f>VLOOKUP(B142,[2]Лист1!$B$3:$E$532,1,0)</f>
        <v>Королева Алина Андреевна</v>
      </c>
      <c r="D142" s="7" t="str">
        <f>VLOOKUP(C142,[2]Лист1!$B$3:$E$532,3,0)</f>
        <v>спортивный туризм</v>
      </c>
      <c r="E142" s="7">
        <v>1997</v>
      </c>
      <c r="F142" s="7">
        <v>23</v>
      </c>
      <c r="G142" s="24" t="s">
        <v>10</v>
      </c>
      <c r="H142" s="24"/>
      <c r="I142" s="10" t="s">
        <v>15</v>
      </c>
      <c r="J142" s="9">
        <v>42865</v>
      </c>
      <c r="K142" s="8">
        <v>59</v>
      </c>
      <c r="L142" s="10" t="s">
        <v>15</v>
      </c>
      <c r="M142" s="54">
        <v>43614</v>
      </c>
      <c r="N142" s="11" t="s">
        <v>41</v>
      </c>
      <c r="O142" s="9">
        <f>M142+365</f>
        <v>43979</v>
      </c>
      <c r="P142" s="23" t="str">
        <f t="shared" si="5"/>
        <v>дистанции пешеходные</v>
      </c>
      <c r="R142" s="23"/>
      <c r="S142" s="47">
        <f>VLOOKUP($B142,[1]Лист1!$B$5:$G$100,5,0)</f>
        <v>0</v>
      </c>
      <c r="T142" s="47">
        <f>VLOOKUP($B142,[1]Лист1!$B$5:$G$100,5,0)</f>
        <v>0</v>
      </c>
      <c r="U142" s="23"/>
    </row>
    <row r="143" spans="1:21" x14ac:dyDescent="0.25">
      <c r="A143" s="6">
        <v>141</v>
      </c>
      <c r="B143" s="27" t="s">
        <v>107</v>
      </c>
      <c r="C143" s="7" t="str">
        <f>VLOOKUP(B143,[2]Лист1!$B$3:$E$532,1,0)</f>
        <v>Королева Анастасия Ильинична</v>
      </c>
      <c r="D143" s="7" t="str">
        <f>VLOOKUP(C143,[2]Лист1!$B$3:$E$532,3,0)</f>
        <v>спортивный туризм</v>
      </c>
      <c r="E143" s="7"/>
      <c r="F143" s="7"/>
      <c r="G143" s="24" t="s">
        <v>32</v>
      </c>
      <c r="H143" s="24"/>
      <c r="I143" s="10" t="s">
        <v>18</v>
      </c>
      <c r="J143" s="9">
        <v>43349</v>
      </c>
      <c r="K143" s="11" t="s">
        <v>34</v>
      </c>
      <c r="L143" s="10" t="s">
        <v>18</v>
      </c>
      <c r="M143" s="9">
        <v>43349</v>
      </c>
      <c r="N143" s="11" t="s">
        <v>34</v>
      </c>
      <c r="O143" s="9">
        <f>M143+365*2</f>
        <v>44079</v>
      </c>
      <c r="P143" s="23" t="str">
        <f t="shared" si="5"/>
        <v>дистанции водные</v>
      </c>
      <c r="R143" s="23"/>
      <c r="S143" s="47" t="e">
        <f>VLOOKUP($B143,[1]Лист1!$B$5:$G$100,5,0)</f>
        <v>#N/A</v>
      </c>
      <c r="T143" s="47" t="e">
        <f>VLOOKUP($B143,[1]Лист1!$B$5:$G$100,5,0)</f>
        <v>#N/A</v>
      </c>
      <c r="U143" s="23"/>
    </row>
    <row r="144" spans="1:21" x14ac:dyDescent="0.25">
      <c r="A144" s="6">
        <v>142</v>
      </c>
      <c r="B144" s="24" t="s">
        <v>253</v>
      </c>
      <c r="C144" s="7" t="str">
        <f>VLOOKUP(B144,[2]Лист1!$B$3:$E$532,1,0)</f>
        <v>Королева Анна Ростиславовна</v>
      </c>
      <c r="D144" s="7">
        <f>VLOOKUP(C144,[2]Лист1!$B$3:$E$532,3,0)</f>
        <v>0</v>
      </c>
      <c r="E144" s="7"/>
      <c r="F144" s="7"/>
      <c r="G144" s="24" t="s">
        <v>32</v>
      </c>
      <c r="H144" s="24"/>
      <c r="I144" s="10" t="s">
        <v>15</v>
      </c>
      <c r="J144" s="9">
        <v>43349</v>
      </c>
      <c r="K144" s="11" t="s">
        <v>34</v>
      </c>
      <c r="L144" s="10" t="s">
        <v>266</v>
      </c>
      <c r="M144" s="9"/>
      <c r="N144" s="11"/>
      <c r="O144" s="9"/>
      <c r="P144" s="23" t="str">
        <f t="shared" si="5"/>
        <v/>
      </c>
      <c r="R144" s="23"/>
      <c r="S144" s="47" t="e">
        <f>VLOOKUP($B144,[1]Лист1!$B$5:$G$100,5,0)</f>
        <v>#N/A</v>
      </c>
      <c r="T144" s="47" t="e">
        <f>VLOOKUP($B144,[1]Лист1!$B$5:$G$100,5,0)</f>
        <v>#N/A</v>
      </c>
      <c r="U144" s="23"/>
    </row>
    <row r="145" spans="1:21" x14ac:dyDescent="0.25">
      <c r="A145" s="6">
        <v>143</v>
      </c>
      <c r="B145" s="43" t="s">
        <v>329</v>
      </c>
      <c r="C145" s="7" t="str">
        <f>VLOOKUP(B145,[2]Лист1!$B$3:$E$532,1,0)</f>
        <v>Короленко Сергей Юрьевич</v>
      </c>
      <c r="D145" s="7">
        <f>VLOOKUP(C145,[2]Лист1!$B$3:$E$532,3,0)</f>
        <v>0</v>
      </c>
      <c r="E145" s="7"/>
      <c r="F145" s="7"/>
      <c r="G145" s="24" t="s">
        <v>7</v>
      </c>
      <c r="H145" s="24"/>
      <c r="I145" s="10" t="s">
        <v>15</v>
      </c>
      <c r="J145" s="9">
        <v>43577</v>
      </c>
      <c r="K145" s="11" t="s">
        <v>301</v>
      </c>
      <c r="L145" s="10" t="s">
        <v>15</v>
      </c>
      <c r="M145" s="52">
        <v>43577</v>
      </c>
      <c r="N145" s="11" t="s">
        <v>301</v>
      </c>
      <c r="O145" s="9">
        <f>M145+365</f>
        <v>43942</v>
      </c>
      <c r="P145" s="23" t="str">
        <f t="shared" si="5"/>
        <v>дистанции горные</v>
      </c>
      <c r="R145" s="23"/>
      <c r="S145" s="47" t="e">
        <f>VLOOKUP($B145,[1]Лист1!$B$5:$G$100,5,0)</f>
        <v>#N/A</v>
      </c>
      <c r="T145" s="47" t="e">
        <f>VLOOKUP($B145,[1]Лист1!$B$5:$G$100,5,0)</f>
        <v>#N/A</v>
      </c>
      <c r="U145" s="23"/>
    </row>
    <row r="146" spans="1:21" x14ac:dyDescent="0.25">
      <c r="A146" s="6">
        <v>144</v>
      </c>
      <c r="B146" s="43" t="s">
        <v>390</v>
      </c>
      <c r="C146" s="7" t="e">
        <f>VLOOKUP(B146,[2]Лист1!$B$3:$E$532,1,0)</f>
        <v>#N/A</v>
      </c>
      <c r="D146" s="7" t="e">
        <f>VLOOKUP(C146,[2]Лист1!$B$3:$E$532,3,0)</f>
        <v>#N/A</v>
      </c>
      <c r="E146" s="7"/>
      <c r="F146" s="7"/>
      <c r="G146" s="24" t="s">
        <v>32</v>
      </c>
      <c r="H146" s="24"/>
      <c r="I146" s="10" t="s">
        <v>15</v>
      </c>
      <c r="J146" s="12">
        <v>43892</v>
      </c>
      <c r="K146" s="11" t="s">
        <v>381</v>
      </c>
      <c r="L146" s="10" t="s">
        <v>15</v>
      </c>
      <c r="M146" s="9">
        <v>43892</v>
      </c>
      <c r="N146" s="11" t="s">
        <v>381</v>
      </c>
      <c r="O146" s="9">
        <f>M146+365</f>
        <v>44257</v>
      </c>
      <c r="P146" s="23" t="str">
        <f t="shared" si="5"/>
        <v>дистанции водные</v>
      </c>
      <c r="R146" s="23"/>
      <c r="S146" s="47" t="e">
        <f>VLOOKUP($B146,[1]Лист1!$B$5:$G$100,5,0)</f>
        <v>#N/A</v>
      </c>
      <c r="T146" s="47" t="e">
        <f>VLOOKUP($B146,[1]Лист1!$B$5:$G$100,5,0)</f>
        <v>#N/A</v>
      </c>
      <c r="U146" s="23"/>
    </row>
    <row r="147" spans="1:21" x14ac:dyDescent="0.25">
      <c r="A147" s="6">
        <v>145</v>
      </c>
      <c r="B147" s="7" t="s">
        <v>108</v>
      </c>
      <c r="C147" s="7" t="str">
        <f>VLOOKUP(B147,[2]Лист1!$B$3:$E$532,1,0)</f>
        <v>Костенко Никита Николаевич</v>
      </c>
      <c r="D147" s="7" t="str">
        <f>VLOOKUP(C147,[2]Лист1!$B$3:$E$532,3,0)</f>
        <v>спортивный туризм</v>
      </c>
      <c r="E147" s="7">
        <v>1989</v>
      </c>
      <c r="F147" s="7">
        <v>31</v>
      </c>
      <c r="G147" s="24" t="s">
        <v>10</v>
      </c>
      <c r="H147" s="24"/>
      <c r="I147" s="10" t="s">
        <v>18</v>
      </c>
      <c r="J147" s="9">
        <v>41345</v>
      </c>
      <c r="K147" s="8">
        <v>717</v>
      </c>
      <c r="L147" s="10" t="s">
        <v>15</v>
      </c>
      <c r="M147" s="9">
        <v>43876</v>
      </c>
      <c r="N147" s="11" t="s">
        <v>378</v>
      </c>
      <c r="O147" s="9">
        <f>M147+365</f>
        <v>44241</v>
      </c>
      <c r="P147" s="23" t="str">
        <f t="shared" si="5"/>
        <v>дистанции пешеходные</v>
      </c>
      <c r="R147" s="23"/>
      <c r="S147" s="47" t="e">
        <f>VLOOKUP($B147,[1]Лист1!$B$5:$G$100,5,0)</f>
        <v>#N/A</v>
      </c>
      <c r="T147" s="47" t="e">
        <f>VLOOKUP($B147,[1]Лист1!$B$5:$G$100,5,0)</f>
        <v>#N/A</v>
      </c>
      <c r="U147" s="23"/>
    </row>
    <row r="148" spans="1:21" x14ac:dyDescent="0.25">
      <c r="A148" s="6"/>
      <c r="B148" s="61" t="s">
        <v>410</v>
      </c>
      <c r="C148" s="7"/>
      <c r="D148" s="7"/>
      <c r="E148" s="7"/>
      <c r="F148" s="7"/>
      <c r="G148" s="24"/>
      <c r="H148" s="24"/>
      <c r="I148" s="10"/>
      <c r="J148" s="9"/>
      <c r="K148" s="8"/>
      <c r="L148" s="10"/>
      <c r="M148" s="9"/>
      <c r="N148" s="11"/>
      <c r="O148" s="9"/>
      <c r="R148" s="23"/>
      <c r="U148" s="23"/>
    </row>
    <row r="149" spans="1:21" x14ac:dyDescent="0.25">
      <c r="A149" s="6">
        <v>146</v>
      </c>
      <c r="B149" s="7" t="s">
        <v>109</v>
      </c>
      <c r="C149" s="7" t="str">
        <f>VLOOKUP(B149,[2]Лист1!$B$3:$E$532,1,0)</f>
        <v>Кошаровская Евгения Ивановна</v>
      </c>
      <c r="D149" s="7" t="str">
        <f>VLOOKUP(C149,[2]Лист1!$B$3:$E$532,3,0)</f>
        <v>спортивный туризм</v>
      </c>
      <c r="E149" s="7">
        <v>1984</v>
      </c>
      <c r="F149" s="7">
        <v>36</v>
      </c>
      <c r="G149" s="24" t="s">
        <v>10</v>
      </c>
      <c r="H149" s="24"/>
      <c r="I149" s="10" t="s">
        <v>18</v>
      </c>
      <c r="J149" s="9">
        <v>42825</v>
      </c>
      <c r="K149" s="11">
        <v>39</v>
      </c>
      <c r="L149" s="10" t="s">
        <v>18</v>
      </c>
      <c r="M149" s="9">
        <v>43555</v>
      </c>
      <c r="N149" s="11" t="s">
        <v>287</v>
      </c>
      <c r="O149" s="9">
        <f>M149+365*2</f>
        <v>44285</v>
      </c>
      <c r="P149" s="23" t="str">
        <f t="shared" si="5"/>
        <v>дистанции пешеходные</v>
      </c>
      <c r="R149" s="23"/>
      <c r="S149" s="47">
        <f>VLOOKUP($B149,[1]Лист1!$B$5:$G$100,5,0)</f>
        <v>44</v>
      </c>
      <c r="T149" s="47">
        <f>VLOOKUP($B149,[1]Лист1!$B$5:$G$100,5,0)</f>
        <v>44</v>
      </c>
      <c r="U149" s="23"/>
    </row>
    <row r="150" spans="1:21" x14ac:dyDescent="0.25">
      <c r="A150" s="6">
        <v>147</v>
      </c>
      <c r="B150" s="24" t="s">
        <v>308</v>
      </c>
      <c r="C150" s="7" t="str">
        <f>VLOOKUP(B150,[2]Лист1!$B$3:$E$532,1,0)</f>
        <v>Кривоносова Кристина Владимировна</v>
      </c>
      <c r="D150" s="7">
        <f>VLOOKUP(C150,[2]Лист1!$B$3:$E$532,3,0)</f>
        <v>0</v>
      </c>
      <c r="E150" s="7"/>
      <c r="F150" s="7"/>
      <c r="G150" s="24" t="s">
        <v>7</v>
      </c>
      <c r="H150" s="24"/>
      <c r="I150" s="10" t="s">
        <v>15</v>
      </c>
      <c r="J150" s="9">
        <v>43577</v>
      </c>
      <c r="K150" s="11" t="s">
        <v>301</v>
      </c>
      <c r="L150" s="10" t="s">
        <v>15</v>
      </c>
      <c r="M150" s="52">
        <v>43577</v>
      </c>
      <c r="N150" s="11" t="s">
        <v>301</v>
      </c>
      <c r="O150" s="9">
        <f>M150+365</f>
        <v>43942</v>
      </c>
      <c r="P150" s="23" t="str">
        <f t="shared" si="5"/>
        <v>дистанции горные</v>
      </c>
      <c r="R150" s="23"/>
      <c r="S150" s="47" t="e">
        <f>VLOOKUP($B150,[1]Лист1!$B$5:$G$100,5,0)</f>
        <v>#N/A</v>
      </c>
      <c r="T150" s="47" t="e">
        <f>VLOOKUP($B150,[1]Лист1!$B$5:$G$100,5,0)</f>
        <v>#N/A</v>
      </c>
      <c r="U150" s="23"/>
    </row>
    <row r="151" spans="1:21" x14ac:dyDescent="0.25">
      <c r="A151" s="6">
        <v>148</v>
      </c>
      <c r="B151" s="43" t="s">
        <v>330</v>
      </c>
      <c r="C151" s="7" t="str">
        <f>VLOOKUP(B151,[2]Лист1!$B$3:$E$532,1,0)</f>
        <v>Крикун Александр Артемович</v>
      </c>
      <c r="D151" s="7">
        <f>VLOOKUP(C151,[2]Лист1!$B$3:$E$532,3,0)</f>
        <v>0</v>
      </c>
      <c r="E151" s="7"/>
      <c r="F151" s="7"/>
      <c r="G151" s="24" t="s">
        <v>7</v>
      </c>
      <c r="H151" s="24"/>
      <c r="I151" s="10" t="s">
        <v>15</v>
      </c>
      <c r="J151" s="9">
        <v>43577</v>
      </c>
      <c r="K151" s="11" t="s">
        <v>301</v>
      </c>
      <c r="L151" s="10" t="s">
        <v>15</v>
      </c>
      <c r="M151" s="52">
        <v>43577</v>
      </c>
      <c r="N151" s="11" t="s">
        <v>301</v>
      </c>
      <c r="O151" s="9">
        <f>M151+365</f>
        <v>43942</v>
      </c>
      <c r="P151" s="23" t="str">
        <f t="shared" si="5"/>
        <v>дистанции горные</v>
      </c>
      <c r="R151" s="23"/>
      <c r="S151" s="47" t="e">
        <f>VLOOKUP($B151,[1]Лист1!$B$5:$G$100,5,0)</f>
        <v>#N/A</v>
      </c>
      <c r="T151" s="47" t="e">
        <f>VLOOKUP($B151,[1]Лист1!$B$5:$G$100,5,0)</f>
        <v>#N/A</v>
      </c>
      <c r="U151" s="23"/>
    </row>
    <row r="152" spans="1:21" x14ac:dyDescent="0.25">
      <c r="A152" s="6">
        <v>149</v>
      </c>
      <c r="B152" s="43" t="s">
        <v>409</v>
      </c>
      <c r="C152" s="7" t="str">
        <f>VLOOKUP(B152,[2]Лист1!$B$3:$E$532,1,0)</f>
        <v>Крупный Егор Владимирович</v>
      </c>
      <c r="D152" s="7">
        <f>VLOOKUP(C152,[2]Лист1!$B$3:$E$532,3,0)</f>
        <v>0</v>
      </c>
      <c r="E152" s="7"/>
      <c r="F152" s="7"/>
      <c r="G152" s="24" t="s">
        <v>7</v>
      </c>
      <c r="H152" s="24"/>
      <c r="I152" s="10" t="s">
        <v>15</v>
      </c>
      <c r="J152" s="9">
        <v>43577</v>
      </c>
      <c r="K152" s="11" t="s">
        <v>301</v>
      </c>
      <c r="L152" s="10" t="s">
        <v>15</v>
      </c>
      <c r="M152" s="52">
        <v>43577</v>
      </c>
      <c r="N152" s="11" t="s">
        <v>301</v>
      </c>
      <c r="O152" s="9">
        <f>M152+365</f>
        <v>43942</v>
      </c>
      <c r="P152" s="23" t="str">
        <f t="shared" si="5"/>
        <v>дистанции горные</v>
      </c>
      <c r="R152" s="23"/>
      <c r="S152" s="47" t="e">
        <f>VLOOKUP($B152,[1]Лист1!$B$5:$G$100,5,0)</f>
        <v>#N/A</v>
      </c>
      <c r="T152" s="47" t="e">
        <f>VLOOKUP($B152,[1]Лист1!$B$5:$G$100,5,0)</f>
        <v>#N/A</v>
      </c>
      <c r="U152" s="23"/>
    </row>
    <row r="153" spans="1:21" x14ac:dyDescent="0.25">
      <c r="A153" s="6">
        <v>150</v>
      </c>
      <c r="B153" s="43" t="s">
        <v>391</v>
      </c>
      <c r="C153" s="7" t="e">
        <f>VLOOKUP(B153,[2]Лист1!$B$3:$E$532,1,0)</f>
        <v>#N/A</v>
      </c>
      <c r="D153" s="7" t="e">
        <f>VLOOKUP(C153,[2]Лист1!$B$3:$E$532,3,0)</f>
        <v>#N/A</v>
      </c>
      <c r="E153" s="7"/>
      <c r="F153" s="7"/>
      <c r="G153" s="24" t="s">
        <v>32</v>
      </c>
      <c r="H153" s="24"/>
      <c r="I153" s="10" t="s">
        <v>15</v>
      </c>
      <c r="J153" s="12">
        <v>43892</v>
      </c>
      <c r="K153" s="11" t="s">
        <v>381</v>
      </c>
      <c r="L153" s="10" t="s">
        <v>15</v>
      </c>
      <c r="M153" s="9">
        <v>43892</v>
      </c>
      <c r="N153" s="11" t="s">
        <v>381</v>
      </c>
      <c r="O153" s="9">
        <f>M153+365</f>
        <v>44257</v>
      </c>
      <c r="P153" s="23" t="str">
        <f t="shared" si="5"/>
        <v>дистанции водные</v>
      </c>
      <c r="R153" s="23"/>
      <c r="S153" s="47" t="e">
        <f>VLOOKUP($B153,[1]Лист1!$B$5:$G$100,5,0)</f>
        <v>#N/A</v>
      </c>
      <c r="T153" s="47" t="e">
        <f>VLOOKUP($B153,[1]Лист1!$B$5:$G$100,5,0)</f>
        <v>#N/A</v>
      </c>
      <c r="U153" s="23"/>
    </row>
    <row r="154" spans="1:21" x14ac:dyDescent="0.25">
      <c r="A154" s="6">
        <v>151</v>
      </c>
      <c r="B154" s="24" t="s">
        <v>110</v>
      </c>
      <c r="C154" s="7" t="str">
        <f>VLOOKUP(B154,[2]Лист1!$B$3:$E$532,1,0)</f>
        <v>Кудряшов Владимир Федорович</v>
      </c>
      <c r="D154" s="7">
        <f>VLOOKUP(C154,[2]Лист1!$B$3:$E$532,3,0)</f>
        <v>0</v>
      </c>
      <c r="E154" s="7"/>
      <c r="F154" s="7"/>
      <c r="G154" s="24" t="s">
        <v>32</v>
      </c>
      <c r="H154" s="24"/>
      <c r="I154" s="10" t="s">
        <v>8</v>
      </c>
      <c r="J154" s="9">
        <v>43097</v>
      </c>
      <c r="K154" s="11">
        <v>271</v>
      </c>
      <c r="L154" s="10" t="s">
        <v>266</v>
      </c>
      <c r="M154" s="9"/>
      <c r="N154" s="11"/>
      <c r="O154" s="9"/>
      <c r="P154" s="23" t="str">
        <f t="shared" si="5"/>
        <v/>
      </c>
      <c r="R154" s="23"/>
      <c r="S154" s="47" t="e">
        <f>VLOOKUP($B154,[1]Лист1!$B$5:$G$100,5,0)</f>
        <v>#N/A</v>
      </c>
      <c r="T154" s="47" t="e">
        <f>VLOOKUP($B154,[1]Лист1!$B$5:$G$100,5,0)</f>
        <v>#N/A</v>
      </c>
      <c r="U154" s="23"/>
    </row>
    <row r="155" spans="1:21" x14ac:dyDescent="0.25">
      <c r="A155" s="6">
        <v>152</v>
      </c>
      <c r="B155" s="24" t="s">
        <v>309</v>
      </c>
      <c r="C155" s="7" t="str">
        <f>VLOOKUP(B155,[2]Лист1!$B$3:$E$532,1,0)</f>
        <v>Кузнецов Алексей Владимирович</v>
      </c>
      <c r="D155" s="7">
        <f>VLOOKUP(C155,[2]Лист1!$B$3:$E$532,3,0)</f>
        <v>0</v>
      </c>
      <c r="E155" s="7"/>
      <c r="F155" s="7"/>
      <c r="G155" s="24" t="s">
        <v>7</v>
      </c>
      <c r="H155" s="24"/>
      <c r="I155" s="10" t="s">
        <v>15</v>
      </c>
      <c r="J155" s="9">
        <v>43577</v>
      </c>
      <c r="K155" s="11" t="s">
        <v>301</v>
      </c>
      <c r="L155" s="10" t="s">
        <v>15</v>
      </c>
      <c r="M155" s="52">
        <v>43577</v>
      </c>
      <c r="N155" s="11" t="s">
        <v>301</v>
      </c>
      <c r="O155" s="9">
        <f>M155+365</f>
        <v>43942</v>
      </c>
      <c r="P155" s="23" t="str">
        <f t="shared" si="5"/>
        <v>дистанции горные</v>
      </c>
      <c r="R155" s="23"/>
      <c r="S155" s="47" t="e">
        <f>VLOOKUP($B155,[1]Лист1!$B$5:$G$100,5,0)</f>
        <v>#N/A</v>
      </c>
      <c r="T155" s="47" t="e">
        <f>VLOOKUP($B155,[1]Лист1!$B$5:$G$100,5,0)</f>
        <v>#N/A</v>
      </c>
      <c r="U155" s="23"/>
    </row>
    <row r="156" spans="1:21" x14ac:dyDescent="0.25">
      <c r="A156" s="6">
        <v>153</v>
      </c>
      <c r="B156" s="24" t="s">
        <v>310</v>
      </c>
      <c r="C156" s="7" t="str">
        <f>VLOOKUP(B156,[2]Лист1!$B$3:$E$532,1,0)</f>
        <v>Кузнецов Сергей Андреевич</v>
      </c>
      <c r="D156" s="7">
        <f>VLOOKUP(C156,[2]Лист1!$B$3:$E$532,3,0)</f>
        <v>0</v>
      </c>
      <c r="E156" s="7"/>
      <c r="F156" s="7"/>
      <c r="G156" s="24" t="s">
        <v>7</v>
      </c>
      <c r="H156" s="24"/>
      <c r="I156" s="10" t="s">
        <v>15</v>
      </c>
      <c r="J156" s="9">
        <v>43577</v>
      </c>
      <c r="K156" s="11" t="s">
        <v>301</v>
      </c>
      <c r="L156" s="10" t="s">
        <v>15</v>
      </c>
      <c r="M156" s="52">
        <v>43577</v>
      </c>
      <c r="N156" s="11" t="s">
        <v>301</v>
      </c>
      <c r="O156" s="9">
        <f>M156+365</f>
        <v>43942</v>
      </c>
      <c r="P156" s="23" t="str">
        <f t="shared" si="5"/>
        <v>дистанции горные</v>
      </c>
      <c r="R156" s="23"/>
      <c r="S156" s="47" t="e">
        <f>VLOOKUP($B156,[1]Лист1!$B$5:$G$100,5,0)</f>
        <v>#N/A</v>
      </c>
      <c r="T156" s="47" t="e">
        <f>VLOOKUP($B156,[1]Лист1!$B$5:$G$100,5,0)</f>
        <v>#N/A</v>
      </c>
      <c r="U156" s="23"/>
    </row>
    <row r="157" spans="1:21" x14ac:dyDescent="0.25">
      <c r="A157" s="6">
        <v>154</v>
      </c>
      <c r="B157" s="7" t="s">
        <v>111</v>
      </c>
      <c r="C157" s="7" t="str">
        <f>VLOOKUP(B157,[2]Лист1!$B$3:$E$532,1,0)</f>
        <v>Кузнецова Юлия Михайловна</v>
      </c>
      <c r="D157" s="7" t="str">
        <f>VLOOKUP(C157,[2]Лист1!$B$3:$E$532,3,0)</f>
        <v>спортивный туризм</v>
      </c>
      <c r="E157" s="7">
        <v>1987</v>
      </c>
      <c r="F157" s="7">
        <v>33</v>
      </c>
      <c r="G157" s="24" t="s">
        <v>10</v>
      </c>
      <c r="H157" s="24"/>
      <c r="I157" s="10" t="s">
        <v>18</v>
      </c>
      <c r="J157" s="9">
        <v>42825</v>
      </c>
      <c r="K157" s="11">
        <v>39</v>
      </c>
      <c r="L157" s="10" t="s">
        <v>18</v>
      </c>
      <c r="M157" s="9">
        <v>43555</v>
      </c>
      <c r="N157" s="11" t="s">
        <v>287</v>
      </c>
      <c r="O157" s="9">
        <f>M157+365*2</f>
        <v>44285</v>
      </c>
      <c r="P157" s="23" t="str">
        <f t="shared" si="5"/>
        <v>дистанции пешеходные</v>
      </c>
      <c r="R157" s="23"/>
      <c r="S157" s="47" t="e">
        <f>VLOOKUP($B157,[1]Лист1!$B$5:$G$100,5,0)</f>
        <v>#N/A</v>
      </c>
      <c r="T157" s="47" t="e">
        <f>VLOOKUP($B157,[1]Лист1!$B$5:$G$100,5,0)</f>
        <v>#N/A</v>
      </c>
      <c r="U157" s="23"/>
    </row>
    <row r="158" spans="1:21" x14ac:dyDescent="0.25">
      <c r="A158" s="6">
        <v>155</v>
      </c>
      <c r="B158" s="49" t="s">
        <v>112</v>
      </c>
      <c r="C158" s="7" t="str">
        <f>VLOOKUP(B158,[2]Лист1!$B$3:$E$532,1,0)</f>
        <v>Кузьменко Евгений Владимирович</v>
      </c>
      <c r="D158" s="7" t="str">
        <f>VLOOKUP(C158,[2]Лист1!$B$3:$E$532,3,0)</f>
        <v>спортивный туризм</v>
      </c>
      <c r="E158" s="7">
        <v>0</v>
      </c>
      <c r="F158" s="7">
        <v>2020</v>
      </c>
      <c r="G158" s="24" t="s">
        <v>7</v>
      </c>
      <c r="H158" s="24"/>
      <c r="I158" s="10" t="s">
        <v>18</v>
      </c>
      <c r="J158" s="9">
        <v>43178</v>
      </c>
      <c r="K158" s="11">
        <v>49</v>
      </c>
      <c r="L158" s="10" t="s">
        <v>18</v>
      </c>
      <c r="M158" s="51">
        <v>43178</v>
      </c>
      <c r="N158" s="11">
        <v>49</v>
      </c>
      <c r="O158" s="9">
        <f>M158+365*2</f>
        <v>43908</v>
      </c>
      <c r="P158" s="23" t="str">
        <f t="shared" si="5"/>
        <v>дистанции горные</v>
      </c>
      <c r="R158" s="23"/>
      <c r="S158" s="47" t="e">
        <f>VLOOKUP($B158,[1]Лист1!$B$5:$G$100,5,0)</f>
        <v>#N/A</v>
      </c>
      <c r="T158" s="47" t="e">
        <f>VLOOKUP($B158,[1]Лист1!$B$5:$G$100,5,0)</f>
        <v>#N/A</v>
      </c>
      <c r="U158" s="23"/>
    </row>
    <row r="159" spans="1:21" x14ac:dyDescent="0.25">
      <c r="A159" s="6">
        <v>156</v>
      </c>
      <c r="B159" s="24" t="s">
        <v>113</v>
      </c>
      <c r="C159" s="7" t="str">
        <f>VLOOKUP(B159,[2]Лист1!$B$3:$E$532,1,0)</f>
        <v>Кулемин Дмитрий Валентинович</v>
      </c>
      <c r="D159" s="7" t="str">
        <f>VLOOKUP(C159,[2]Лист1!$B$3:$E$532,3,0)</f>
        <v>спортивный туризм</v>
      </c>
      <c r="E159" s="7"/>
      <c r="F159" s="7"/>
      <c r="G159" s="24" t="s">
        <v>32</v>
      </c>
      <c r="H159" s="24"/>
      <c r="I159" s="10" t="s">
        <v>18</v>
      </c>
      <c r="J159" s="9">
        <v>42916</v>
      </c>
      <c r="K159" s="11">
        <v>114</v>
      </c>
      <c r="L159" s="10" t="s">
        <v>266</v>
      </c>
      <c r="M159" s="9"/>
      <c r="N159" s="33"/>
      <c r="O159" s="9"/>
      <c r="P159" s="23" t="str">
        <f t="shared" si="5"/>
        <v/>
      </c>
      <c r="R159" s="23"/>
      <c r="S159" s="47" t="e">
        <f>VLOOKUP($B159,[1]Лист1!$B$5:$G$100,5,0)</f>
        <v>#N/A</v>
      </c>
      <c r="T159" s="47" t="e">
        <f>VLOOKUP($B159,[1]Лист1!$B$5:$G$100,5,0)</f>
        <v>#N/A</v>
      </c>
      <c r="U159" s="23"/>
    </row>
    <row r="160" spans="1:21" x14ac:dyDescent="0.25">
      <c r="A160" s="6">
        <v>157</v>
      </c>
      <c r="B160" s="24" t="s">
        <v>114</v>
      </c>
      <c r="C160" s="7" t="str">
        <f>VLOOKUP(B160,[2]Лист1!$B$3:$E$532,1,0)</f>
        <v>Кулемина Евгения Сергеевна</v>
      </c>
      <c r="D160" s="7" t="str">
        <f>VLOOKUP(C160,[2]Лист1!$B$3:$E$532,3,0)</f>
        <v>спортивный туризм</v>
      </c>
      <c r="E160" s="7"/>
      <c r="F160" s="7"/>
      <c r="G160" s="24" t="s">
        <v>32</v>
      </c>
      <c r="H160" s="24"/>
      <c r="I160" s="10" t="s">
        <v>18</v>
      </c>
      <c r="J160" s="9">
        <v>43349</v>
      </c>
      <c r="K160" s="11" t="s">
        <v>34</v>
      </c>
      <c r="L160" s="10" t="s">
        <v>18</v>
      </c>
      <c r="M160" s="9">
        <v>43349</v>
      </c>
      <c r="N160" s="11" t="s">
        <v>34</v>
      </c>
      <c r="O160" s="9">
        <f>M160+365*2</f>
        <v>44079</v>
      </c>
      <c r="P160" s="23" t="str">
        <f t="shared" si="5"/>
        <v>дистанции водные</v>
      </c>
      <c r="R160" s="23"/>
      <c r="S160" s="47" t="e">
        <f>VLOOKUP($B160,[1]Лист1!$B$5:$G$100,5,0)</f>
        <v>#N/A</v>
      </c>
      <c r="T160" s="47" t="e">
        <f>VLOOKUP($B160,[1]Лист1!$B$5:$G$100,5,0)</f>
        <v>#N/A</v>
      </c>
      <c r="U160" s="23"/>
    </row>
    <row r="161" spans="1:256" x14ac:dyDescent="0.25">
      <c r="A161" s="6">
        <v>158</v>
      </c>
      <c r="B161" s="7" t="s">
        <v>115</v>
      </c>
      <c r="C161" s="7" t="str">
        <f>VLOOKUP(B161,[2]Лист1!$B$3:$E$532,1,0)</f>
        <v>Курбатов Макар Николаевич</v>
      </c>
      <c r="D161" s="7" t="str">
        <f>VLOOKUP(C161,[2]Лист1!$B$3:$E$532,3,0)</f>
        <v>спортивный туризм</v>
      </c>
      <c r="E161" s="7">
        <v>1997</v>
      </c>
      <c r="F161" s="7">
        <v>23</v>
      </c>
      <c r="G161" s="24" t="s">
        <v>10</v>
      </c>
      <c r="H161" s="24"/>
      <c r="I161" s="10" t="s">
        <v>15</v>
      </c>
      <c r="J161" s="9">
        <v>41697</v>
      </c>
      <c r="K161" s="8">
        <v>597</v>
      </c>
      <c r="L161" s="10" t="s">
        <v>15</v>
      </c>
      <c r="M161" s="9">
        <v>43876</v>
      </c>
      <c r="N161" s="11" t="s">
        <v>378</v>
      </c>
      <c r="O161" s="9">
        <f>M161+365</f>
        <v>44241</v>
      </c>
      <c r="P161" s="23" t="str">
        <f t="shared" si="5"/>
        <v>дистанции пешеходные</v>
      </c>
      <c r="R161" s="23"/>
      <c r="S161" s="47">
        <f>VLOOKUP($B161,[1]Лист1!$B$5:$G$100,5,0)</f>
        <v>0</v>
      </c>
      <c r="T161" s="47">
        <f>VLOOKUP($B161,[1]Лист1!$B$5:$G$100,5,0)</f>
        <v>0</v>
      </c>
      <c r="U161" s="23"/>
    </row>
    <row r="162" spans="1:256" x14ac:dyDescent="0.25">
      <c r="A162" s="6">
        <v>159</v>
      </c>
      <c r="B162" s="45" t="s">
        <v>116</v>
      </c>
      <c r="C162" s="7" t="str">
        <f>VLOOKUP(B162,[2]Лист1!$B$3:$E$532,1,0)</f>
        <v>Кустов Алексей Валерьевич</v>
      </c>
      <c r="D162" s="7" t="str">
        <f>VLOOKUP(C162,[2]Лист1!$B$3:$E$532,3,0)</f>
        <v>спортивный туризм</v>
      </c>
      <c r="E162" s="7"/>
      <c r="F162" s="7"/>
      <c r="G162" s="24" t="s">
        <v>14</v>
      </c>
      <c r="H162" s="24"/>
      <c r="I162" s="10" t="s">
        <v>15</v>
      </c>
      <c r="J162" s="12">
        <v>42825</v>
      </c>
      <c r="K162" s="11">
        <v>39</v>
      </c>
      <c r="L162" s="10" t="s">
        <v>15</v>
      </c>
      <c r="M162" s="51">
        <v>43555</v>
      </c>
      <c r="N162" s="11" t="s">
        <v>287</v>
      </c>
      <c r="O162" s="9">
        <f>M162+365</f>
        <v>43920</v>
      </c>
      <c r="P162" s="23" t="str">
        <f t="shared" si="5"/>
        <v>дистанции на средствах передвижения (авто)</v>
      </c>
      <c r="S162" s="47" t="e">
        <f>VLOOKUP($B162,[1]Лист1!$B$5:$G$100,5,0)</f>
        <v>#N/A</v>
      </c>
      <c r="T162" s="47" t="e">
        <f>VLOOKUP($B162,[1]Лист1!$B$5:$G$100,5,0)</f>
        <v>#N/A</v>
      </c>
    </row>
    <row r="163" spans="1:256" x14ac:dyDescent="0.25">
      <c r="A163" s="6">
        <v>160</v>
      </c>
      <c r="B163" s="7" t="s">
        <v>117</v>
      </c>
      <c r="C163" s="7" t="str">
        <f>VLOOKUP(B163,[2]Лист1!$B$3:$E$532,1,0)</f>
        <v>Кушнер Владимир Анатольевич</v>
      </c>
      <c r="D163" s="7" t="str">
        <f>VLOOKUP(C163,[2]Лист1!$B$3:$E$532,3,0)</f>
        <v>спортивный туризм</v>
      </c>
      <c r="E163" s="7">
        <v>1985</v>
      </c>
      <c r="F163" s="7">
        <v>35</v>
      </c>
      <c r="G163" s="24" t="s">
        <v>10</v>
      </c>
      <c r="H163" s="24"/>
      <c r="I163" s="10" t="s">
        <v>8</v>
      </c>
      <c r="J163" s="9">
        <v>41345</v>
      </c>
      <c r="K163" s="8">
        <v>717</v>
      </c>
      <c r="L163" s="10" t="s">
        <v>8</v>
      </c>
      <c r="M163" s="9">
        <v>43511</v>
      </c>
      <c r="N163" s="11" t="s">
        <v>25</v>
      </c>
      <c r="O163" s="9">
        <f>M163+365*2</f>
        <v>44241</v>
      </c>
      <c r="P163" s="23" t="str">
        <f t="shared" si="5"/>
        <v>дистанции пешеходные</v>
      </c>
      <c r="R163" s="23"/>
      <c r="S163" s="47">
        <f>VLOOKUP($B163,[1]Лист1!$B$5:$G$100,5,0)</f>
        <v>38</v>
      </c>
      <c r="T163" s="47">
        <f>VLOOKUP($B163,[1]Лист1!$B$5:$G$100,5,0)</f>
        <v>38</v>
      </c>
      <c r="U163" s="23"/>
    </row>
    <row r="164" spans="1:256" x14ac:dyDescent="0.25">
      <c r="A164" s="6">
        <v>161</v>
      </c>
      <c r="B164" s="43" t="s">
        <v>331</v>
      </c>
      <c r="C164" s="7" t="str">
        <f>VLOOKUP(B164,[2]Лист1!$B$3:$E$532,1,0)</f>
        <v>Лазарев Владимир Федорович</v>
      </c>
      <c r="D164" s="7">
        <f>VLOOKUP(C164,[2]Лист1!$B$3:$E$532,3,0)</f>
        <v>0</v>
      </c>
      <c r="E164" s="7"/>
      <c r="F164" s="7"/>
      <c r="G164" s="24" t="s">
        <v>315</v>
      </c>
      <c r="H164" s="24"/>
      <c r="I164" s="10" t="s">
        <v>15</v>
      </c>
      <c r="J164" s="9">
        <v>43577</v>
      </c>
      <c r="K164" s="11" t="s">
        <v>301</v>
      </c>
      <c r="L164" s="10" t="s">
        <v>15</v>
      </c>
      <c r="M164" s="52">
        <v>43577</v>
      </c>
      <c r="N164" s="11" t="s">
        <v>301</v>
      </c>
      <c r="O164" s="9">
        <f>M164+365</f>
        <v>43942</v>
      </c>
      <c r="P164" s="23" t="str">
        <f t="shared" si="5"/>
        <v>маршруты</v>
      </c>
      <c r="R164" s="23"/>
      <c r="S164" s="47" t="e">
        <f>VLOOKUP($B164,[1]Лист1!$B$5:$G$100,5,0)</f>
        <v>#N/A</v>
      </c>
      <c r="T164" s="47" t="e">
        <f>VLOOKUP($B164,[1]Лист1!$B$5:$G$100,5,0)</f>
        <v>#N/A</v>
      </c>
      <c r="U164" s="23"/>
    </row>
    <row r="165" spans="1:256" x14ac:dyDescent="0.25">
      <c r="A165" s="6">
        <v>162</v>
      </c>
      <c r="B165" s="7" t="s">
        <v>118</v>
      </c>
      <c r="C165" s="7" t="str">
        <f>VLOOKUP(B165,[2]Лист1!$B$3:$E$532,1,0)</f>
        <v>Лантрат Ирина Ивановна</v>
      </c>
      <c r="D165" s="7">
        <f>VLOOKUP(C165,[2]Лист1!$B$3:$E$532,3,0)</f>
        <v>0</v>
      </c>
      <c r="E165" s="7"/>
      <c r="F165" s="7"/>
      <c r="G165" s="24" t="s">
        <v>7</v>
      </c>
      <c r="H165" s="24"/>
      <c r="I165" s="10" t="s">
        <v>8</v>
      </c>
      <c r="J165" s="9">
        <v>43097</v>
      </c>
      <c r="K165" s="11">
        <v>271</v>
      </c>
      <c r="L165" s="10" t="s">
        <v>8</v>
      </c>
      <c r="M165" s="9">
        <v>43827</v>
      </c>
      <c r="N165" s="11" t="s">
        <v>368</v>
      </c>
      <c r="O165" s="9">
        <f>M165+365*2</f>
        <v>44557</v>
      </c>
      <c r="P165" s="23" t="str">
        <f t="shared" si="5"/>
        <v>дистанции горные</v>
      </c>
      <c r="R165" s="23"/>
      <c r="S165" s="47" t="e">
        <f>VLOOKUP($B165,[1]Лист1!$B$5:$G$100,5,0)</f>
        <v>#N/A</v>
      </c>
      <c r="T165" s="47" t="e">
        <f>VLOOKUP($B165,[1]Лист1!$B$5:$G$100,5,0)</f>
        <v>#N/A</v>
      </c>
      <c r="U165" s="23"/>
    </row>
    <row r="166" spans="1:256" x14ac:dyDescent="0.25">
      <c r="A166" s="6">
        <v>163</v>
      </c>
      <c r="B166" s="7" t="s">
        <v>363</v>
      </c>
      <c r="C166" s="7" t="str">
        <f>VLOOKUP(B166,[2]Лист1!$B$3:$E$532,1,0)</f>
        <v>Лапина Мария Александровна</v>
      </c>
      <c r="D166" s="7" t="str">
        <f>VLOOKUP(C166,[2]Лист1!$B$3:$E$532,3,0)</f>
        <v>спортивный туризм</v>
      </c>
      <c r="E166" s="7"/>
      <c r="F166" s="7"/>
      <c r="G166" s="24" t="s">
        <v>10</v>
      </c>
      <c r="H166" s="24"/>
      <c r="I166" s="10" t="s">
        <v>8</v>
      </c>
      <c r="J166" s="9">
        <v>43349</v>
      </c>
      <c r="K166" s="11" t="s">
        <v>34</v>
      </c>
      <c r="L166" s="10" t="s">
        <v>8</v>
      </c>
      <c r="M166" s="9">
        <v>43349</v>
      </c>
      <c r="N166" s="11" t="s">
        <v>34</v>
      </c>
      <c r="O166" s="9">
        <f>M166+365*2</f>
        <v>44079</v>
      </c>
      <c r="P166" s="23" t="str">
        <f t="shared" si="5"/>
        <v>дистанции пешеходные</v>
      </c>
      <c r="R166" s="23"/>
      <c r="S166" s="47">
        <f>VLOOKUP($B166,[1]Лист1!$B$5:$G$100,5,0)</f>
        <v>178</v>
      </c>
      <c r="T166" s="47">
        <f>VLOOKUP($B166,[1]Лист1!$B$5:$G$100,5,0)</f>
        <v>178</v>
      </c>
      <c r="U166" s="23"/>
    </row>
    <row r="167" spans="1:256" x14ac:dyDescent="0.25">
      <c r="A167" s="6">
        <v>164</v>
      </c>
      <c r="B167" s="24" t="s">
        <v>119</v>
      </c>
      <c r="C167" s="7" t="str">
        <f>VLOOKUP(B167,[2]Лист1!$B$3:$E$532,1,0)</f>
        <v>Лапшина Елизавета Викторовна</v>
      </c>
      <c r="D167" s="7" t="str">
        <f>VLOOKUP(C167,[2]Лист1!$B$3:$E$532,3,0)</f>
        <v>спортивный туризм</v>
      </c>
      <c r="E167" s="7">
        <v>1998</v>
      </c>
      <c r="F167" s="7">
        <v>22</v>
      </c>
      <c r="G167" s="24" t="s">
        <v>10</v>
      </c>
      <c r="H167" s="24"/>
      <c r="I167" s="10" t="s">
        <v>18</v>
      </c>
      <c r="J167" s="9">
        <v>43244</v>
      </c>
      <c r="K167" s="11">
        <v>117</v>
      </c>
      <c r="L167" s="10" t="s">
        <v>18</v>
      </c>
      <c r="M167" s="54">
        <v>43244</v>
      </c>
      <c r="N167" s="11">
        <v>117</v>
      </c>
      <c r="O167" s="9">
        <f>M167+365*2</f>
        <v>43974</v>
      </c>
      <c r="P167" s="23" t="str">
        <f t="shared" si="5"/>
        <v>дистанции пешеходные</v>
      </c>
      <c r="R167" s="23"/>
      <c r="S167" s="47">
        <f>VLOOKUP($B167,[1]Лист1!$B$5:$G$100,5,0)</f>
        <v>52</v>
      </c>
      <c r="T167" s="47">
        <f>VLOOKUP($B167,[1]Лист1!$B$5:$G$100,5,0)</f>
        <v>52</v>
      </c>
      <c r="U167" s="23"/>
    </row>
    <row r="168" spans="1:256" x14ac:dyDescent="0.25">
      <c r="A168" s="6">
        <v>165</v>
      </c>
      <c r="B168" s="7" t="s">
        <v>120</v>
      </c>
      <c r="C168" s="7" t="str">
        <f>VLOOKUP(B168,[2]Лист1!$B$3:$E$532,1,0)</f>
        <v>Легкобыт Николай Владимирович</v>
      </c>
      <c r="D168" s="7" t="str">
        <f>VLOOKUP(C168,[2]Лист1!$B$3:$E$532,3,0)</f>
        <v>спортивный туризм</v>
      </c>
      <c r="E168" s="7">
        <v>1980</v>
      </c>
      <c r="F168" s="7">
        <v>40</v>
      </c>
      <c r="G168" s="24" t="s">
        <v>10</v>
      </c>
      <c r="H168" s="24"/>
      <c r="I168" s="10" t="s">
        <v>18</v>
      </c>
      <c r="J168" s="9">
        <v>43336</v>
      </c>
      <c r="K168" s="11" t="s">
        <v>30</v>
      </c>
      <c r="L168" s="10" t="s">
        <v>18</v>
      </c>
      <c r="M168" s="9">
        <v>43336</v>
      </c>
      <c r="N168" s="11" t="s">
        <v>30</v>
      </c>
      <c r="O168" s="9">
        <f>M168+365*2</f>
        <v>44066</v>
      </c>
      <c r="P168" s="23" t="str">
        <f t="shared" si="5"/>
        <v>дистанции пешеходные</v>
      </c>
      <c r="R168" s="23"/>
      <c r="S168" s="47">
        <f>VLOOKUP($B168,[1]Лист1!$B$5:$G$100,5,0)</f>
        <v>32</v>
      </c>
      <c r="T168" s="47">
        <f>VLOOKUP($B168,[1]Лист1!$B$5:$G$100,5,0)</f>
        <v>32</v>
      </c>
      <c r="U168" s="23"/>
    </row>
    <row r="169" spans="1:256" x14ac:dyDescent="0.25">
      <c r="A169" s="6">
        <v>166</v>
      </c>
      <c r="B169" s="7" t="s">
        <v>121</v>
      </c>
      <c r="C169" s="7" t="str">
        <f>VLOOKUP(B169,[2]Лист1!$B$3:$E$532,1,0)</f>
        <v>Леонов Егор Александрович</v>
      </c>
      <c r="D169" s="7" t="str">
        <f>VLOOKUP(C169,[2]Лист1!$B$3:$E$532,3,0)</f>
        <v>спортивный туризм</v>
      </c>
      <c r="E169" s="7">
        <v>1998</v>
      </c>
      <c r="F169" s="7">
        <v>22</v>
      </c>
      <c r="G169" s="24" t="s">
        <v>10</v>
      </c>
      <c r="H169" s="24"/>
      <c r="I169" s="10" t="s">
        <v>15</v>
      </c>
      <c r="J169" s="9">
        <v>42606</v>
      </c>
      <c r="K169" s="10">
        <v>167</v>
      </c>
      <c r="L169" s="10" t="s">
        <v>15</v>
      </c>
      <c r="M169" s="9">
        <v>43701</v>
      </c>
      <c r="N169" s="11" t="s">
        <v>366</v>
      </c>
      <c r="O169" s="9">
        <f>M169+365</f>
        <v>44066</v>
      </c>
      <c r="P169" s="23" t="str">
        <f t="shared" si="5"/>
        <v>дистанции пешеходные</v>
      </c>
      <c r="R169" s="23"/>
      <c r="S169" s="47" t="e">
        <f>VLOOKUP($B169,[1]Лист1!$B$5:$G$100,5,0)</f>
        <v>#N/A</v>
      </c>
      <c r="T169" s="47" t="e">
        <f>VLOOKUP($B169,[1]Лист1!$B$5:$G$100,5,0)</f>
        <v>#N/A</v>
      </c>
      <c r="U169" s="23"/>
    </row>
    <row r="170" spans="1:256" s="42" customFormat="1" x14ac:dyDescent="0.25">
      <c r="A170" s="6">
        <v>167</v>
      </c>
      <c r="B170" s="7" t="s">
        <v>122</v>
      </c>
      <c r="C170" s="7" t="str">
        <f>VLOOKUP(B170,[2]Лист1!$B$3:$E$532,1,0)</f>
        <v>Леонов Максим Александрович</v>
      </c>
      <c r="D170" s="7">
        <f>VLOOKUP(C170,[2]Лист1!$B$3:$E$532,3,0)</f>
        <v>0</v>
      </c>
      <c r="E170" s="7">
        <v>2003</v>
      </c>
      <c r="F170" s="7">
        <v>17</v>
      </c>
      <c r="G170" s="24" t="s">
        <v>10</v>
      </c>
      <c r="H170" s="24"/>
      <c r="I170" s="10" t="s">
        <v>15</v>
      </c>
      <c r="J170" s="12">
        <v>43914</v>
      </c>
      <c r="K170" s="11" t="s">
        <v>408</v>
      </c>
      <c r="L170" s="10" t="s">
        <v>15</v>
      </c>
      <c r="M170" s="12">
        <v>43914</v>
      </c>
      <c r="N170" s="11" t="s">
        <v>408</v>
      </c>
      <c r="O170" s="9">
        <f>M170+365</f>
        <v>44279</v>
      </c>
      <c r="P170" s="23" t="str">
        <f t="shared" si="5"/>
        <v>дистанции пешеходные</v>
      </c>
      <c r="Q170" s="5"/>
      <c r="R170" s="5"/>
      <c r="S170" s="47">
        <f>VLOOKUP($B170,[1]Лист1!$B$5:$G$100,5,0)</f>
        <v>0</v>
      </c>
      <c r="T170" s="47">
        <f>VLOOKUP($B170,[1]Лист1!$B$5:$G$100,5,0)</f>
        <v>0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x14ac:dyDescent="0.25">
      <c r="A171" s="6">
        <v>168</v>
      </c>
      <c r="B171" s="24" t="s">
        <v>248</v>
      </c>
      <c r="C171" s="7" t="str">
        <f>VLOOKUP(B171,[2]Лист1!$B$3:$E$532,1,0)</f>
        <v>Лиманский Александр Николаевич</v>
      </c>
      <c r="D171" s="7">
        <f>VLOOKUP(C171,[2]Лист1!$B$3:$E$532,3,0)</f>
        <v>0</v>
      </c>
      <c r="E171" s="7"/>
      <c r="F171" s="7"/>
      <c r="G171" s="24" t="s">
        <v>14</v>
      </c>
      <c r="H171" s="24"/>
      <c r="I171" s="10" t="s">
        <v>15</v>
      </c>
      <c r="J171" s="9">
        <v>43349</v>
      </c>
      <c r="K171" s="11" t="s">
        <v>34</v>
      </c>
      <c r="L171" s="10" t="s">
        <v>266</v>
      </c>
      <c r="M171" s="9"/>
      <c r="N171" s="11"/>
      <c r="O171" s="9"/>
      <c r="P171" s="23" t="str">
        <f t="shared" si="5"/>
        <v/>
      </c>
      <c r="R171" s="23"/>
      <c r="S171" s="47" t="e">
        <f>VLOOKUP($B171,[1]Лист1!$B$5:$G$100,5,0)</f>
        <v>#N/A</v>
      </c>
      <c r="T171" s="47" t="e">
        <f>VLOOKUP($B171,[1]Лист1!$B$5:$G$100,5,0)</f>
        <v>#N/A</v>
      </c>
      <c r="U171" s="23"/>
    </row>
    <row r="172" spans="1:256" x14ac:dyDescent="0.25">
      <c r="A172" s="6">
        <v>169</v>
      </c>
      <c r="B172" s="24" t="s">
        <v>123</v>
      </c>
      <c r="C172" s="7" t="str">
        <f>VLOOKUP(B172,[2]Лист1!$B$3:$E$532,1,0)</f>
        <v>Липинская Олеся Александровна</v>
      </c>
      <c r="D172" s="7" t="str">
        <f>VLOOKUP(C172,[2]Лист1!$B$3:$E$532,3,0)</f>
        <v>спортивный туризм</v>
      </c>
      <c r="E172" s="7">
        <v>1996</v>
      </c>
      <c r="F172" s="7">
        <v>24</v>
      </c>
      <c r="G172" s="24" t="s">
        <v>10</v>
      </c>
      <c r="H172" s="24"/>
      <c r="I172" s="10" t="s">
        <v>15</v>
      </c>
      <c r="J172" s="9">
        <v>42606</v>
      </c>
      <c r="K172" s="10">
        <v>167</v>
      </c>
      <c r="L172" s="10" t="s">
        <v>15</v>
      </c>
      <c r="M172" s="9">
        <v>43701</v>
      </c>
      <c r="N172" s="11" t="s">
        <v>366</v>
      </c>
      <c r="O172" s="9">
        <f>M172+365</f>
        <v>44066</v>
      </c>
      <c r="P172" s="23" t="str">
        <f t="shared" si="5"/>
        <v>дистанции пешеходные</v>
      </c>
      <c r="R172" s="23"/>
      <c r="S172" s="47" t="e">
        <f>VLOOKUP($B172,[1]Лист1!$B$5:$G$100,5,0)</f>
        <v>#N/A</v>
      </c>
      <c r="T172" s="47" t="e">
        <f>VLOOKUP($B172,[1]Лист1!$B$5:$G$100,5,0)</f>
        <v>#N/A</v>
      </c>
      <c r="U172" s="23"/>
    </row>
    <row r="173" spans="1:256" x14ac:dyDescent="0.25">
      <c r="A173" s="6">
        <v>170</v>
      </c>
      <c r="B173" s="24" t="s">
        <v>311</v>
      </c>
      <c r="C173" s="7" t="str">
        <f>VLOOKUP(B173,[2]Лист1!$B$3:$E$532,1,0)</f>
        <v>Лисова Татьяна Павловна</v>
      </c>
      <c r="D173" s="7">
        <f>VLOOKUP(C173,[2]Лист1!$B$3:$E$532,3,0)</f>
        <v>0</v>
      </c>
      <c r="E173" s="7"/>
      <c r="F173" s="7"/>
      <c r="G173" s="24" t="s">
        <v>7</v>
      </c>
      <c r="H173" s="24"/>
      <c r="I173" s="10" t="s">
        <v>15</v>
      </c>
      <c r="J173" s="9">
        <v>43577</v>
      </c>
      <c r="K173" s="11" t="s">
        <v>301</v>
      </c>
      <c r="L173" s="10" t="s">
        <v>15</v>
      </c>
      <c r="M173" s="52">
        <v>43577</v>
      </c>
      <c r="N173" s="11" t="s">
        <v>301</v>
      </c>
      <c r="O173" s="9">
        <f>M173+365</f>
        <v>43942</v>
      </c>
      <c r="P173" s="23" t="str">
        <f t="shared" si="5"/>
        <v>дистанции горные</v>
      </c>
      <c r="R173" s="23"/>
      <c r="S173" s="47" t="e">
        <f>VLOOKUP($B173,[1]Лист1!$B$5:$G$100,5,0)</f>
        <v>#N/A</v>
      </c>
      <c r="T173" s="47" t="e">
        <f>VLOOKUP($B173,[1]Лист1!$B$5:$G$100,5,0)</f>
        <v>#N/A</v>
      </c>
      <c r="U173" s="23"/>
    </row>
    <row r="174" spans="1:256" x14ac:dyDescent="0.25">
      <c r="A174" s="6">
        <v>171</v>
      </c>
      <c r="B174" s="24" t="s">
        <v>124</v>
      </c>
      <c r="C174" s="7" t="str">
        <f>VLOOKUP(B174,[2]Лист1!$B$3:$E$532,1,0)</f>
        <v>Лисовская Елена Витальевна</v>
      </c>
      <c r="D174" s="7" t="str">
        <f>VLOOKUP(C174,[2]Лист1!$B$3:$E$532,3,0)</f>
        <v>спортивный туризм</v>
      </c>
      <c r="E174" s="7"/>
      <c r="F174" s="7"/>
      <c r="G174" s="24" t="s">
        <v>32</v>
      </c>
      <c r="H174" s="24"/>
      <c r="I174" s="10" t="s">
        <v>18</v>
      </c>
      <c r="J174" s="9">
        <v>43349</v>
      </c>
      <c r="K174" s="11" t="s">
        <v>34</v>
      </c>
      <c r="L174" s="10" t="s">
        <v>18</v>
      </c>
      <c r="M174" s="9">
        <v>43349</v>
      </c>
      <c r="N174" s="11" t="s">
        <v>34</v>
      </c>
      <c r="O174" s="9">
        <f>M174+365*2</f>
        <v>44079</v>
      </c>
      <c r="P174" s="23" t="str">
        <f t="shared" si="5"/>
        <v>дистанции водные</v>
      </c>
      <c r="R174" s="23"/>
      <c r="S174" s="47" t="e">
        <f>VLOOKUP($B174,[1]Лист1!$B$5:$G$100,5,0)</f>
        <v>#N/A</v>
      </c>
      <c r="T174" s="47" t="e">
        <f>VLOOKUP($B174,[1]Лист1!$B$5:$G$100,5,0)</f>
        <v>#N/A</v>
      </c>
      <c r="U174" s="23"/>
    </row>
    <row r="175" spans="1:256" x14ac:dyDescent="0.25">
      <c r="A175" s="6">
        <v>172</v>
      </c>
      <c r="B175" s="44" t="s">
        <v>125</v>
      </c>
      <c r="C175" s="7" t="str">
        <f>VLOOKUP(B175,[2]Лист1!$B$3:$E$532,1,0)</f>
        <v>Литау Валерия Денисовна</v>
      </c>
      <c r="D175" s="7">
        <f>VLOOKUP(C175,[2]Лист1!$B$3:$E$532,3,0)</f>
        <v>0</v>
      </c>
      <c r="E175" s="7">
        <v>2003</v>
      </c>
      <c r="F175" s="7">
        <v>17</v>
      </c>
      <c r="G175" s="24" t="s">
        <v>10</v>
      </c>
      <c r="H175" s="24"/>
      <c r="I175" s="10" t="s">
        <v>15</v>
      </c>
      <c r="J175" s="9">
        <v>43563</v>
      </c>
      <c r="K175" s="11" t="s">
        <v>285</v>
      </c>
      <c r="L175" s="10" t="s">
        <v>15</v>
      </c>
      <c r="M175" s="52">
        <v>43563</v>
      </c>
      <c r="N175" s="11" t="s">
        <v>285</v>
      </c>
      <c r="O175" s="9">
        <f>M175+365</f>
        <v>43928</v>
      </c>
      <c r="P175" s="23" t="str">
        <f t="shared" si="5"/>
        <v>дистанции пешеходные</v>
      </c>
      <c r="R175" s="23"/>
      <c r="S175" s="47">
        <f>VLOOKUP($B175,[1]Лист1!$B$5:$G$100,5,0)</f>
        <v>0</v>
      </c>
      <c r="T175" s="47">
        <f>VLOOKUP($B175,[1]Лист1!$B$5:$G$100,5,0)</f>
        <v>0</v>
      </c>
      <c r="U175" s="23"/>
    </row>
    <row r="176" spans="1:256" x14ac:dyDescent="0.25">
      <c r="A176" s="6">
        <v>173</v>
      </c>
      <c r="B176" s="24" t="s">
        <v>352</v>
      </c>
      <c r="C176" s="7" t="str">
        <f>VLOOKUP(B176,[2]Лист1!$B$3:$E$532,1,0)</f>
        <v>Литвинцева Анна Викторовна</v>
      </c>
      <c r="D176" s="7">
        <f>VLOOKUP(C176,[2]Лист1!$B$3:$E$532,3,0)</f>
        <v>0</v>
      </c>
      <c r="E176" s="7"/>
      <c r="F176" s="7"/>
      <c r="G176" s="24" t="s">
        <v>7</v>
      </c>
      <c r="H176" s="24"/>
      <c r="I176" s="10" t="s">
        <v>15</v>
      </c>
      <c r="J176" s="9">
        <v>43605</v>
      </c>
      <c r="K176" s="11" t="s">
        <v>353</v>
      </c>
      <c r="L176" s="10" t="s">
        <v>15</v>
      </c>
      <c r="M176" s="54">
        <v>43605</v>
      </c>
      <c r="N176" s="11" t="s">
        <v>353</v>
      </c>
      <c r="O176" s="9">
        <f>M176+365</f>
        <v>43970</v>
      </c>
      <c r="P176" s="23" t="str">
        <f t="shared" si="5"/>
        <v>дистанции горные</v>
      </c>
      <c r="R176" s="23"/>
      <c r="S176" s="47" t="e">
        <f>VLOOKUP($B176,[1]Лист1!$B$5:$G$100,5,0)</f>
        <v>#N/A</v>
      </c>
      <c r="T176" s="47" t="e">
        <f>VLOOKUP($B176,[1]Лист1!$B$5:$G$100,5,0)</f>
        <v>#N/A</v>
      </c>
      <c r="U176" s="23"/>
    </row>
    <row r="177" spans="1:21" x14ac:dyDescent="0.25">
      <c r="A177" s="6">
        <v>174</v>
      </c>
      <c r="B177" s="7" t="s">
        <v>126</v>
      </c>
      <c r="C177" s="7" t="str">
        <f>VLOOKUP(B177,[2]Лист1!$B$3:$E$532,1,0)</f>
        <v>Логинов Алексей Александрович</v>
      </c>
      <c r="D177" s="7" t="str">
        <f>VLOOKUP(C177,[2]Лист1!$B$3:$E$532,3,0)</f>
        <v>спортивный туризм</v>
      </c>
      <c r="E177" s="7"/>
      <c r="F177" s="7"/>
      <c r="G177" s="24" t="s">
        <v>7</v>
      </c>
      <c r="H177" s="24"/>
      <c r="I177" s="10" t="s">
        <v>8</v>
      </c>
      <c r="J177" s="9">
        <v>39092</v>
      </c>
      <c r="K177" s="11">
        <v>53</v>
      </c>
      <c r="L177" s="10" t="s">
        <v>8</v>
      </c>
      <c r="M177" s="9">
        <v>43511</v>
      </c>
      <c r="N177" s="11" t="s">
        <v>25</v>
      </c>
      <c r="O177" s="9">
        <f>M177+365*2</f>
        <v>44241</v>
      </c>
      <c r="P177" s="23" t="str">
        <f t="shared" si="5"/>
        <v>дистанции горные</v>
      </c>
      <c r="R177" s="23"/>
      <c r="S177" s="47" t="e">
        <f>VLOOKUP($B177,[1]Лист1!$B$5:$G$100,5,0)</f>
        <v>#N/A</v>
      </c>
      <c r="T177" s="47" t="e">
        <f>VLOOKUP($B177,[1]Лист1!$B$5:$G$100,5,0)</f>
        <v>#N/A</v>
      </c>
      <c r="U177" s="23"/>
    </row>
    <row r="178" spans="1:21" x14ac:dyDescent="0.25">
      <c r="A178" s="6">
        <v>175</v>
      </c>
      <c r="B178" s="43" t="s">
        <v>332</v>
      </c>
      <c r="C178" s="7" t="str">
        <f>VLOOKUP(B178,[2]Лист1!$B$3:$E$532,1,0)</f>
        <v>Любимов Михаил Константинович</v>
      </c>
      <c r="D178" s="7">
        <f>VLOOKUP(C178,[2]Лист1!$B$3:$E$532,3,0)</f>
        <v>0</v>
      </c>
      <c r="E178" s="7"/>
      <c r="F178" s="7"/>
      <c r="G178" s="24" t="s">
        <v>315</v>
      </c>
      <c r="H178" s="24"/>
      <c r="I178" s="10" t="s">
        <v>15</v>
      </c>
      <c r="J178" s="9">
        <v>43577</v>
      </c>
      <c r="K178" s="11" t="s">
        <v>301</v>
      </c>
      <c r="L178" s="10" t="s">
        <v>15</v>
      </c>
      <c r="M178" s="52">
        <v>43577</v>
      </c>
      <c r="N178" s="11" t="s">
        <v>301</v>
      </c>
      <c r="O178" s="9">
        <f>M178+365</f>
        <v>43942</v>
      </c>
      <c r="P178" s="23" t="str">
        <f t="shared" si="5"/>
        <v>маршруты</v>
      </c>
      <c r="R178" s="23"/>
      <c r="S178" s="47" t="e">
        <f>VLOOKUP($B178,[1]Лист1!$B$5:$G$100,5,0)</f>
        <v>#N/A</v>
      </c>
      <c r="T178" s="47" t="e">
        <f>VLOOKUP($B178,[1]Лист1!$B$5:$G$100,5,0)</f>
        <v>#N/A</v>
      </c>
      <c r="U178" s="23"/>
    </row>
    <row r="179" spans="1:21" x14ac:dyDescent="0.25">
      <c r="A179" s="6">
        <v>176</v>
      </c>
      <c r="B179" s="7" t="s">
        <v>127</v>
      </c>
      <c r="C179" s="7" t="str">
        <f>VLOOKUP(B179,[2]Лист1!$B$3:$E$532,1,0)</f>
        <v>Майкова Екатерина Михайловна</v>
      </c>
      <c r="D179" s="7" t="str">
        <f>VLOOKUP(C179,[2]Лист1!$B$3:$E$532,3,0)</f>
        <v>спортивный туризм</v>
      </c>
      <c r="E179" s="7">
        <v>1988</v>
      </c>
      <c r="F179" s="7">
        <v>32</v>
      </c>
      <c r="G179" s="24" t="s">
        <v>10</v>
      </c>
      <c r="H179" s="24"/>
      <c r="I179" s="10" t="s">
        <v>18</v>
      </c>
      <c r="J179" s="9">
        <v>41345</v>
      </c>
      <c r="K179" s="8">
        <v>717</v>
      </c>
      <c r="L179" s="10" t="s">
        <v>18</v>
      </c>
      <c r="M179" s="9">
        <v>43511</v>
      </c>
      <c r="N179" s="11" t="s">
        <v>25</v>
      </c>
      <c r="O179" s="9">
        <f>M179+365*2</f>
        <v>44241</v>
      </c>
      <c r="P179" s="23" t="str">
        <f t="shared" si="5"/>
        <v>дистанции пешеходные</v>
      </c>
      <c r="R179" s="23"/>
      <c r="S179" s="47" t="e">
        <f>VLOOKUP($B179,[1]Лист1!$B$5:$G$100,5,0)</f>
        <v>#N/A</v>
      </c>
      <c r="T179" s="47" t="e">
        <f>VLOOKUP($B179,[1]Лист1!$B$5:$G$100,5,0)</f>
        <v>#N/A</v>
      </c>
      <c r="U179" s="23"/>
    </row>
    <row r="180" spans="1:21" x14ac:dyDescent="0.25">
      <c r="A180" s="6">
        <v>177</v>
      </c>
      <c r="B180" s="7" t="s">
        <v>279</v>
      </c>
      <c r="C180" s="7" t="str">
        <f>VLOOKUP(B180,[2]Лист1!$B$3:$E$532,1,0)</f>
        <v>Макаров Федор Максимович</v>
      </c>
      <c r="D180" s="7">
        <f>VLOOKUP(C180,[2]Лист1!$B$3:$E$532,3,0)</f>
        <v>0</v>
      </c>
      <c r="E180" s="7"/>
      <c r="F180" s="7"/>
      <c r="G180" s="24" t="s">
        <v>10</v>
      </c>
      <c r="H180" s="24"/>
      <c r="I180" s="10" t="s">
        <v>15</v>
      </c>
      <c r="J180" s="9">
        <v>43531</v>
      </c>
      <c r="K180" s="11" t="s">
        <v>283</v>
      </c>
      <c r="L180" s="10" t="s">
        <v>15</v>
      </c>
      <c r="M180" s="9">
        <v>43897</v>
      </c>
      <c r="N180" s="11" t="s">
        <v>25</v>
      </c>
      <c r="O180" s="9">
        <f>M180+365</f>
        <v>44262</v>
      </c>
      <c r="P180" s="23" t="str">
        <f t="shared" si="5"/>
        <v>дистанции пешеходные</v>
      </c>
      <c r="R180" s="23"/>
      <c r="S180" s="47">
        <f>VLOOKUP($B180,[1]Лист1!$B$5:$G$100,5,0)</f>
        <v>0</v>
      </c>
      <c r="T180" s="47">
        <f>VLOOKUP($B180,[1]Лист1!$B$5:$G$100,5,0)</f>
        <v>0</v>
      </c>
      <c r="U180" s="23"/>
    </row>
    <row r="181" spans="1:21" x14ac:dyDescent="0.25">
      <c r="A181" s="6">
        <v>178</v>
      </c>
      <c r="B181" s="49" t="s">
        <v>128</v>
      </c>
      <c r="C181" s="7" t="str">
        <f>VLOOKUP(B181,[2]Лист1!$B$3:$E$532,1,0)</f>
        <v>Макейкина Людмила Геннадьевна</v>
      </c>
      <c r="D181" s="7" t="str">
        <f>VLOOKUP(C181,[2]Лист1!$B$3:$E$532,3,0)</f>
        <v>спортивный туризм</v>
      </c>
      <c r="E181" s="7">
        <v>1990</v>
      </c>
      <c r="F181" s="7">
        <v>30</v>
      </c>
      <c r="G181" s="24" t="s">
        <v>10</v>
      </c>
      <c r="H181" s="24"/>
      <c r="I181" s="10" t="s">
        <v>18</v>
      </c>
      <c r="J181" s="9">
        <v>43178</v>
      </c>
      <c r="K181" s="11">
        <v>49</v>
      </c>
      <c r="L181" s="10" t="s">
        <v>18</v>
      </c>
      <c r="M181" s="51">
        <v>43178</v>
      </c>
      <c r="N181" s="11">
        <v>49</v>
      </c>
      <c r="O181" s="9">
        <f>M181+365*2</f>
        <v>43908</v>
      </c>
      <c r="P181" s="23" t="str">
        <f t="shared" si="5"/>
        <v>дистанции пешеходные</v>
      </c>
      <c r="R181" s="23"/>
      <c r="S181" s="47">
        <f>VLOOKUP($B181,[1]Лист1!$B$5:$G$100,5,0)</f>
        <v>57</v>
      </c>
      <c r="T181" s="47">
        <f>VLOOKUP($B181,[1]Лист1!$B$5:$G$100,5,0)</f>
        <v>57</v>
      </c>
      <c r="U181" s="23"/>
    </row>
    <row r="182" spans="1:21" x14ac:dyDescent="0.25">
      <c r="A182" s="6">
        <v>179</v>
      </c>
      <c r="B182" s="43" t="s">
        <v>333</v>
      </c>
      <c r="C182" s="7" t="str">
        <f>VLOOKUP(B182,[2]Лист1!$B$3:$E$532,1,0)</f>
        <v>Малина Даниил Евгеньевич</v>
      </c>
      <c r="D182" s="7">
        <f>VLOOKUP(C182,[2]Лист1!$B$3:$E$532,3,0)</f>
        <v>0</v>
      </c>
      <c r="E182" s="7"/>
      <c r="F182" s="7"/>
      <c r="G182" s="24" t="s">
        <v>7</v>
      </c>
      <c r="H182" s="24"/>
      <c r="I182" s="10" t="s">
        <v>15</v>
      </c>
      <c r="J182" s="9">
        <v>43577</v>
      </c>
      <c r="K182" s="11" t="s">
        <v>301</v>
      </c>
      <c r="L182" s="10" t="s">
        <v>15</v>
      </c>
      <c r="M182" s="52">
        <v>43577</v>
      </c>
      <c r="N182" s="11" t="s">
        <v>301</v>
      </c>
      <c r="O182" s="9">
        <f>M182+365</f>
        <v>43942</v>
      </c>
      <c r="P182" s="23" t="str">
        <f t="shared" si="5"/>
        <v>дистанции горные</v>
      </c>
      <c r="R182" s="23"/>
      <c r="S182" s="47" t="e">
        <f>VLOOKUP($B182,[1]Лист1!$B$5:$G$100,5,0)</f>
        <v>#N/A</v>
      </c>
      <c r="T182" s="47" t="e">
        <f>VLOOKUP($B182,[1]Лист1!$B$5:$G$100,5,0)</f>
        <v>#N/A</v>
      </c>
      <c r="U182" s="23"/>
    </row>
    <row r="183" spans="1:21" x14ac:dyDescent="0.25">
      <c r="A183" s="6">
        <v>180</v>
      </c>
      <c r="B183" s="7" t="s">
        <v>129</v>
      </c>
      <c r="C183" s="7" t="str">
        <f>VLOOKUP(B183,[2]Лист1!$B$3:$E$532,1,0)</f>
        <v>Малинин Виктор Алексеевич</v>
      </c>
      <c r="D183" s="7" t="str">
        <f>VLOOKUP(C183,[2]Лист1!$B$3:$E$532,3,0)</f>
        <v>спортивный туризм</v>
      </c>
      <c r="E183" s="7"/>
      <c r="F183" s="7"/>
      <c r="G183" s="24" t="s">
        <v>7</v>
      </c>
      <c r="H183" s="24"/>
      <c r="I183" s="10" t="s">
        <v>18</v>
      </c>
      <c r="J183" s="9">
        <v>36999</v>
      </c>
      <c r="K183" s="8">
        <v>24</v>
      </c>
      <c r="L183" s="10" t="s">
        <v>18</v>
      </c>
      <c r="M183" s="9">
        <v>43511</v>
      </c>
      <c r="N183" s="11" t="s">
        <v>25</v>
      </c>
      <c r="O183" s="9">
        <f>M183+365*2</f>
        <v>44241</v>
      </c>
      <c r="P183" s="23" t="str">
        <f t="shared" si="5"/>
        <v>дистанции горные</v>
      </c>
      <c r="R183" s="23"/>
      <c r="S183" s="47" t="e">
        <f>VLOOKUP($B183,[1]Лист1!$B$5:$G$100,5,0)</f>
        <v>#N/A</v>
      </c>
      <c r="T183" s="47" t="e">
        <f>VLOOKUP($B183,[1]Лист1!$B$5:$G$100,5,0)</f>
        <v>#N/A</v>
      </c>
      <c r="U183" s="23"/>
    </row>
    <row r="184" spans="1:21" x14ac:dyDescent="0.25">
      <c r="A184" s="6">
        <v>181</v>
      </c>
      <c r="B184" s="43" t="s">
        <v>334</v>
      </c>
      <c r="C184" s="7" t="str">
        <f>VLOOKUP(B184,[2]Лист1!$B$3:$E$532,1,0)</f>
        <v>Малыгина Елена Владимировна</v>
      </c>
      <c r="D184" s="7">
        <f>VLOOKUP(C184,[2]Лист1!$B$3:$E$532,3,0)</f>
        <v>0</v>
      </c>
      <c r="E184" s="7"/>
      <c r="F184" s="7"/>
      <c r="G184" s="24" t="s">
        <v>7</v>
      </c>
      <c r="H184" s="24"/>
      <c r="I184" s="10" t="s">
        <v>15</v>
      </c>
      <c r="J184" s="9">
        <v>43577</v>
      </c>
      <c r="K184" s="11" t="s">
        <v>301</v>
      </c>
      <c r="L184" s="10" t="s">
        <v>15</v>
      </c>
      <c r="M184" s="52">
        <v>43577</v>
      </c>
      <c r="N184" s="11" t="s">
        <v>301</v>
      </c>
      <c r="O184" s="9">
        <f>M184+365</f>
        <v>43942</v>
      </c>
      <c r="P184" s="23" t="str">
        <f t="shared" si="5"/>
        <v>дистанции горные</v>
      </c>
      <c r="R184" s="23"/>
      <c r="S184" s="47" t="e">
        <f>VLOOKUP($B184,[1]Лист1!$B$5:$G$100,5,0)</f>
        <v>#N/A</v>
      </c>
      <c r="T184" s="47" t="e">
        <f>VLOOKUP($B184,[1]Лист1!$B$5:$G$100,5,0)</f>
        <v>#N/A</v>
      </c>
      <c r="U184" s="23"/>
    </row>
    <row r="185" spans="1:21" x14ac:dyDescent="0.25">
      <c r="A185" s="6">
        <v>182</v>
      </c>
      <c r="B185" s="43" t="s">
        <v>405</v>
      </c>
      <c r="C185" s="7" t="e">
        <f>VLOOKUP(B185,[2]Лист1!$B$3:$E$532,1,0)</f>
        <v>#N/A</v>
      </c>
      <c r="D185" s="7" t="e">
        <f>VLOOKUP(C185,[2]Лист1!$B$3:$E$532,3,0)</f>
        <v>#N/A</v>
      </c>
      <c r="E185" s="7"/>
      <c r="F185" s="7"/>
      <c r="G185" s="24"/>
      <c r="H185" s="24"/>
      <c r="I185" s="10" t="s">
        <v>15</v>
      </c>
      <c r="J185" s="9">
        <v>44001</v>
      </c>
      <c r="K185" s="11" t="s">
        <v>406</v>
      </c>
      <c r="L185" s="10" t="s">
        <v>15</v>
      </c>
      <c r="M185" s="9">
        <v>44001</v>
      </c>
      <c r="N185" s="11" t="s">
        <v>406</v>
      </c>
      <c r="O185" s="9">
        <f>M185+365</f>
        <v>44366</v>
      </c>
      <c r="P185" s="23">
        <f t="shared" si="5"/>
        <v>0</v>
      </c>
      <c r="R185" s="23"/>
      <c r="U185" s="23"/>
    </row>
    <row r="186" spans="1:21" x14ac:dyDescent="0.25">
      <c r="A186" s="6">
        <v>183</v>
      </c>
      <c r="B186" s="7" t="s">
        <v>130</v>
      </c>
      <c r="C186" s="7" t="str">
        <f>VLOOKUP(B186,[2]Лист1!$B$3:$E$532,1,0)</f>
        <v>Марабян Виктория Андреевна</v>
      </c>
      <c r="D186" s="7" t="str">
        <f>VLOOKUP(C186,[2]Лист1!$B$3:$E$532,3,0)</f>
        <v>спортивный туризм</v>
      </c>
      <c r="E186" s="7">
        <v>1991</v>
      </c>
      <c r="F186" s="7">
        <v>29</v>
      </c>
      <c r="G186" s="24" t="s">
        <v>10</v>
      </c>
      <c r="H186" s="24"/>
      <c r="I186" s="10" t="s">
        <v>15</v>
      </c>
      <c r="J186" s="9">
        <v>40966</v>
      </c>
      <c r="K186" s="8">
        <v>575</v>
      </c>
      <c r="L186" s="10" t="s">
        <v>15</v>
      </c>
      <c r="M186" s="9">
        <v>43876</v>
      </c>
      <c r="N186" s="11" t="s">
        <v>378</v>
      </c>
      <c r="O186" s="9">
        <f>M186+365</f>
        <v>44241</v>
      </c>
      <c r="P186" s="23" t="str">
        <f t="shared" si="5"/>
        <v>дистанции пешеходные</v>
      </c>
      <c r="R186" s="23"/>
      <c r="S186" s="47" t="e">
        <f>VLOOKUP($B186,[1]Лист1!$B$5:$G$100,5,0)</f>
        <v>#N/A</v>
      </c>
      <c r="T186" s="47" t="e">
        <f>VLOOKUP($B186,[1]Лист1!$B$5:$G$100,5,0)</f>
        <v>#N/A</v>
      </c>
      <c r="U186" s="23"/>
    </row>
    <row r="187" spans="1:21" x14ac:dyDescent="0.25">
      <c r="A187" s="6">
        <v>184</v>
      </c>
      <c r="B187" s="24" t="s">
        <v>131</v>
      </c>
      <c r="C187" s="7" t="str">
        <f>VLOOKUP(B187,[2]Лист1!$B$3:$E$532,1,0)</f>
        <v>Маркарьянц Наталья Михайловна</v>
      </c>
      <c r="D187" s="7" t="str">
        <f>VLOOKUP(C187,[2]Лист1!$B$3:$E$532,3,0)</f>
        <v>спортивный туризм</v>
      </c>
      <c r="E187" s="7"/>
      <c r="F187" s="7"/>
      <c r="G187" s="24" t="s">
        <v>14</v>
      </c>
      <c r="H187" s="24"/>
      <c r="I187" s="10" t="s">
        <v>15</v>
      </c>
      <c r="J187" s="12">
        <v>42606</v>
      </c>
      <c r="K187" s="11">
        <v>167</v>
      </c>
      <c r="L187" s="10" t="s">
        <v>15</v>
      </c>
      <c r="M187" s="9">
        <v>43701</v>
      </c>
      <c r="N187" s="11" t="s">
        <v>366</v>
      </c>
      <c r="O187" s="9">
        <f>M187+365</f>
        <v>44066</v>
      </c>
      <c r="P187" s="23" t="str">
        <f t="shared" si="5"/>
        <v>дистанции на средствах передвижения (авто)</v>
      </c>
      <c r="R187" s="23"/>
      <c r="S187" s="47" t="e">
        <f>VLOOKUP($B187,[1]Лист1!$B$5:$G$100,5,0)</f>
        <v>#N/A</v>
      </c>
      <c r="T187" s="47" t="e">
        <f>VLOOKUP($B187,[1]Лист1!$B$5:$G$100,5,0)</f>
        <v>#N/A</v>
      </c>
      <c r="U187" s="23"/>
    </row>
    <row r="188" spans="1:21" x14ac:dyDescent="0.25">
      <c r="A188" s="6">
        <v>185</v>
      </c>
      <c r="B188" s="45" t="s">
        <v>132</v>
      </c>
      <c r="C188" s="7" t="str">
        <f>VLOOKUP(B188,[2]Лист1!$B$3:$E$532,1,0)</f>
        <v>Маркова Ольга Александровна</v>
      </c>
      <c r="D188" s="7" t="str">
        <f>VLOOKUP(C188,[2]Лист1!$B$3:$E$532,3,0)</f>
        <v>спортивный туризм</v>
      </c>
      <c r="E188" s="7"/>
      <c r="F188" s="7"/>
      <c r="G188" s="24" t="s">
        <v>14</v>
      </c>
      <c r="H188" s="24"/>
      <c r="I188" s="10" t="s">
        <v>15</v>
      </c>
      <c r="J188" s="12">
        <v>42825</v>
      </c>
      <c r="K188" s="11">
        <v>39</v>
      </c>
      <c r="L188" s="10" t="s">
        <v>15</v>
      </c>
      <c r="M188" s="51">
        <v>43555</v>
      </c>
      <c r="N188" s="11" t="s">
        <v>287</v>
      </c>
      <c r="O188" s="9">
        <f>M188+365</f>
        <v>43920</v>
      </c>
      <c r="P188" s="23" t="str">
        <f t="shared" si="5"/>
        <v>дистанции на средствах передвижения (авто)</v>
      </c>
      <c r="S188" s="47" t="e">
        <f>VLOOKUP($B188,[1]Лист1!$B$5:$G$100,5,0)</f>
        <v>#N/A</v>
      </c>
      <c r="T188" s="47" t="e">
        <f>VLOOKUP($B188,[1]Лист1!$B$5:$G$100,5,0)</f>
        <v>#N/A</v>
      </c>
    </row>
    <row r="189" spans="1:21" x14ac:dyDescent="0.25">
      <c r="A189" s="6">
        <v>186</v>
      </c>
      <c r="B189" s="24" t="s">
        <v>133</v>
      </c>
      <c r="C189" s="7" t="str">
        <f>VLOOKUP(B189,[2]Лист1!$B$3:$E$532,1,0)</f>
        <v>Мартюшев Леонид Борисович</v>
      </c>
      <c r="D189" s="7" t="str">
        <f>VLOOKUP(C189,[2]Лист1!$B$3:$E$532,3,0)</f>
        <v>спортивный туризм</v>
      </c>
      <c r="E189" s="7"/>
      <c r="F189" s="7"/>
      <c r="G189" s="24" t="s">
        <v>14</v>
      </c>
      <c r="H189" s="24"/>
      <c r="I189" s="10" t="s">
        <v>18</v>
      </c>
      <c r="J189" s="9">
        <v>43090</v>
      </c>
      <c r="K189" s="11">
        <v>259</v>
      </c>
      <c r="L189" s="10" t="s">
        <v>266</v>
      </c>
      <c r="M189" s="9"/>
      <c r="N189" s="11"/>
      <c r="O189" s="9"/>
      <c r="P189" s="23" t="str">
        <f t="shared" si="5"/>
        <v/>
      </c>
      <c r="R189" s="23"/>
      <c r="S189" s="47" t="e">
        <f>VLOOKUP($B189,[1]Лист1!$B$5:$G$100,5,0)</f>
        <v>#N/A</v>
      </c>
      <c r="T189" s="47" t="e">
        <f>VLOOKUP($B189,[1]Лист1!$B$5:$G$100,5,0)</f>
        <v>#N/A</v>
      </c>
      <c r="U189" s="23"/>
    </row>
    <row r="190" spans="1:21" x14ac:dyDescent="0.25">
      <c r="A190" s="6">
        <v>187</v>
      </c>
      <c r="B190" s="7" t="s">
        <v>134</v>
      </c>
      <c r="C190" s="7" t="str">
        <f>VLOOKUP(B190,[2]Лист1!$B$3:$E$532,1,0)</f>
        <v>Матыжонок Виктор Николаевич</v>
      </c>
      <c r="D190" s="7" t="str">
        <f>VLOOKUP(C190,[2]Лист1!$B$3:$E$532,3,0)</f>
        <v>спортивный туризм</v>
      </c>
      <c r="E190" s="7"/>
      <c r="F190" s="7"/>
      <c r="G190" s="24" t="s">
        <v>7</v>
      </c>
      <c r="H190" s="24"/>
      <c r="I190" s="10" t="s">
        <v>15</v>
      </c>
      <c r="J190" s="12">
        <v>41345</v>
      </c>
      <c r="K190" s="11">
        <v>717</v>
      </c>
      <c r="L190" s="10" t="s">
        <v>15</v>
      </c>
      <c r="M190" s="9">
        <v>43876</v>
      </c>
      <c r="N190" s="11" t="s">
        <v>378</v>
      </c>
      <c r="O190" s="9">
        <f>M190+365</f>
        <v>44241</v>
      </c>
      <c r="P190" s="23" t="str">
        <f t="shared" si="5"/>
        <v>дистанции горные</v>
      </c>
      <c r="R190" s="23"/>
      <c r="S190" s="47" t="e">
        <f>VLOOKUP($B190,[1]Лист1!$B$5:$G$100,5,0)</f>
        <v>#N/A</v>
      </c>
      <c r="T190" s="47" t="e">
        <f>VLOOKUP($B190,[1]Лист1!$B$5:$G$100,5,0)</f>
        <v>#N/A</v>
      </c>
      <c r="U190" s="23"/>
    </row>
    <row r="191" spans="1:21" x14ac:dyDescent="0.25">
      <c r="A191" s="6">
        <v>188</v>
      </c>
      <c r="B191" s="50" t="s">
        <v>135</v>
      </c>
      <c r="C191" s="7" t="str">
        <f>VLOOKUP(B191,[2]Лист1!$B$3:$E$532,1,0)</f>
        <v>Мацкевич Екатерина Сергеевна</v>
      </c>
      <c r="D191" s="7" t="str">
        <f>VLOOKUP(C191,[2]Лист1!$B$3:$E$532,3,0)</f>
        <v>спортивный туризм</v>
      </c>
      <c r="E191" s="7">
        <v>1977</v>
      </c>
      <c r="F191" s="7">
        <v>43</v>
      </c>
      <c r="G191" s="24" t="s">
        <v>10</v>
      </c>
      <c r="H191" s="24"/>
      <c r="I191" s="10" t="s">
        <v>15</v>
      </c>
      <c r="J191" s="9">
        <v>43178</v>
      </c>
      <c r="K191" s="11">
        <v>49</v>
      </c>
      <c r="L191" s="10" t="s">
        <v>15</v>
      </c>
      <c r="M191" s="51">
        <v>43555</v>
      </c>
      <c r="N191" s="11" t="s">
        <v>287</v>
      </c>
      <c r="O191" s="9">
        <f>M191+365</f>
        <v>43920</v>
      </c>
      <c r="P191" s="23" t="str">
        <f t="shared" si="5"/>
        <v>дистанции пешеходные</v>
      </c>
      <c r="S191" s="47">
        <f>VLOOKUP($B191,[1]Лист1!$B$5:$G$200,4,0)</f>
        <v>9</v>
      </c>
      <c r="T191" s="47">
        <f>VLOOKUP($B191,[1]Лист1!$B$5:$G$100,5,0)</f>
        <v>0</v>
      </c>
    </row>
    <row r="192" spans="1:21" x14ac:dyDescent="0.25">
      <c r="A192" s="6">
        <v>189</v>
      </c>
      <c r="B192" s="44" t="s">
        <v>136</v>
      </c>
      <c r="C192" s="7" t="str">
        <f>VLOOKUP(B192,[2]Лист1!$B$3:$E$532,1,0)</f>
        <v>Медведев Алексей Владимирович</v>
      </c>
      <c r="D192" s="7" t="str">
        <f>VLOOKUP(C192,[2]Лист1!$B$3:$E$532,3,0)</f>
        <v>спортивный туризм</v>
      </c>
      <c r="E192" s="7">
        <v>1987</v>
      </c>
      <c r="F192" s="7">
        <v>33</v>
      </c>
      <c r="G192" s="24" t="s">
        <v>10</v>
      </c>
      <c r="H192" s="24"/>
      <c r="I192" s="10" t="s">
        <v>15</v>
      </c>
      <c r="J192" s="9">
        <v>42865</v>
      </c>
      <c r="K192" s="8">
        <v>59</v>
      </c>
      <c r="L192" s="10" t="s">
        <v>15</v>
      </c>
      <c r="M192" s="54">
        <v>43614</v>
      </c>
      <c r="N192" s="11" t="s">
        <v>41</v>
      </c>
      <c r="O192" s="9">
        <f>M192+365</f>
        <v>43979</v>
      </c>
      <c r="P192" s="23" t="str">
        <f t="shared" si="5"/>
        <v>дистанции пешеходные</v>
      </c>
      <c r="R192" s="23"/>
      <c r="S192" s="47" t="e">
        <f>VLOOKUP($B192,[1]Лист1!$B$5:$G$100,5,0)</f>
        <v>#N/A</v>
      </c>
      <c r="T192" s="47" t="e">
        <f>VLOOKUP($B192,[1]Лист1!$B$5:$G$100,5,0)</f>
        <v>#N/A</v>
      </c>
      <c r="U192" s="23"/>
    </row>
    <row r="193" spans="1:21" x14ac:dyDescent="0.25">
      <c r="A193" s="6">
        <v>190</v>
      </c>
      <c r="B193" s="50" t="s">
        <v>137</v>
      </c>
      <c r="C193" s="7" t="str">
        <f>VLOOKUP(B193,[2]Лист1!$B$3:$E$532,1,0)</f>
        <v>Меньков Михаил Альбертович</v>
      </c>
      <c r="D193" s="7" t="str">
        <f>VLOOKUP(C193,[2]Лист1!$B$3:$E$532,3,0)</f>
        <v>спортивный туризм</v>
      </c>
      <c r="E193" s="7">
        <v>1977</v>
      </c>
      <c r="F193" s="7">
        <v>43</v>
      </c>
      <c r="G193" s="24" t="s">
        <v>10</v>
      </c>
      <c r="H193" s="24"/>
      <c r="I193" s="10" t="s">
        <v>18</v>
      </c>
      <c r="J193" s="9">
        <v>43178</v>
      </c>
      <c r="K193" s="11">
        <v>49</v>
      </c>
      <c r="L193" s="10" t="s">
        <v>18</v>
      </c>
      <c r="M193" s="51">
        <v>43178</v>
      </c>
      <c r="N193" s="11">
        <v>49</v>
      </c>
      <c r="O193" s="9">
        <f>M193+365*2</f>
        <v>43908</v>
      </c>
      <c r="P193" s="23" t="str">
        <f t="shared" si="5"/>
        <v>дистанции пешеходные</v>
      </c>
      <c r="R193" s="23"/>
      <c r="S193" s="47">
        <f>VLOOKUP($B193,[1]Лист1!$B$5:$G$200,4,0)</f>
        <v>24</v>
      </c>
      <c r="T193" s="47">
        <f>VLOOKUP($B193,[1]Лист1!$B$5:$G$100,5,0)</f>
        <v>24</v>
      </c>
      <c r="U193" s="23"/>
    </row>
    <row r="194" spans="1:21" x14ac:dyDescent="0.25">
      <c r="A194" s="6">
        <v>191</v>
      </c>
      <c r="B194" s="7" t="s">
        <v>138</v>
      </c>
      <c r="C194" s="7" t="str">
        <f>VLOOKUP(B194,[2]Лист1!$B$3:$E$532,1,0)</f>
        <v>Мержиевский Илья Владимирович</v>
      </c>
      <c r="D194" s="7" t="str">
        <f>VLOOKUP(C194,[2]Лист1!$B$3:$E$532,3,0)</f>
        <v>спортивный туризм</v>
      </c>
      <c r="E194" s="7">
        <v>1979</v>
      </c>
      <c r="F194" s="7">
        <v>41</v>
      </c>
      <c r="G194" s="24" t="s">
        <v>10</v>
      </c>
      <c r="H194" s="24"/>
      <c r="I194" s="10" t="s">
        <v>18</v>
      </c>
      <c r="J194" s="9">
        <v>41697</v>
      </c>
      <c r="K194" s="8">
        <v>597</v>
      </c>
      <c r="L194" s="10" t="s">
        <v>15</v>
      </c>
      <c r="M194" s="9">
        <v>43876</v>
      </c>
      <c r="N194" s="11" t="s">
        <v>378</v>
      </c>
      <c r="O194" s="9">
        <f>M194+365</f>
        <v>44241</v>
      </c>
      <c r="P194" s="23" t="str">
        <f t="shared" si="5"/>
        <v>дистанции пешеходные</v>
      </c>
      <c r="R194" s="23"/>
      <c r="S194" s="47" t="e">
        <f>VLOOKUP($B194,[1]Лист1!$B$5:$G$100,5,0)</f>
        <v>#N/A</v>
      </c>
      <c r="T194" s="47" t="e">
        <f>VLOOKUP($B194,[1]Лист1!$B$5:$G$100,5,0)</f>
        <v>#N/A</v>
      </c>
      <c r="U194" s="23"/>
    </row>
    <row r="195" spans="1:21" x14ac:dyDescent="0.25">
      <c r="A195" s="6">
        <v>192</v>
      </c>
      <c r="B195" s="7" t="s">
        <v>392</v>
      </c>
      <c r="C195" s="7" t="e">
        <f>VLOOKUP(B195,[2]Лист1!$B$3:$E$532,1,0)</f>
        <v>#N/A</v>
      </c>
      <c r="D195" s="7" t="e">
        <f>VLOOKUP(C195,[2]Лист1!$B$3:$E$532,3,0)</f>
        <v>#N/A</v>
      </c>
      <c r="E195" s="7"/>
      <c r="F195" s="7"/>
      <c r="G195" s="24" t="s">
        <v>32</v>
      </c>
      <c r="H195" s="24"/>
      <c r="I195" s="10" t="s">
        <v>15</v>
      </c>
      <c r="J195" s="12">
        <v>43892</v>
      </c>
      <c r="K195" s="11" t="s">
        <v>381</v>
      </c>
      <c r="L195" s="10" t="s">
        <v>15</v>
      </c>
      <c r="M195" s="9">
        <v>43892</v>
      </c>
      <c r="N195" s="11" t="s">
        <v>381</v>
      </c>
      <c r="O195" s="9">
        <f>M195+365</f>
        <v>44257</v>
      </c>
      <c r="P195" s="23" t="str">
        <f t="shared" si="5"/>
        <v>дистанции водные</v>
      </c>
      <c r="R195" s="23"/>
      <c r="S195" s="47" t="e">
        <f>VLOOKUP($B195,[1]Лист1!$B$5:$G$100,5,0)</f>
        <v>#N/A</v>
      </c>
      <c r="T195" s="47" t="e">
        <f>VLOOKUP($B195,[1]Лист1!$B$5:$G$100,5,0)</f>
        <v>#N/A</v>
      </c>
      <c r="U195" s="23"/>
    </row>
    <row r="196" spans="1:21" x14ac:dyDescent="0.25">
      <c r="A196" s="6">
        <v>193</v>
      </c>
      <c r="B196" s="43" t="s">
        <v>335</v>
      </c>
      <c r="C196" s="7" t="str">
        <f>VLOOKUP(B196,[2]Лист1!$B$3:$E$532,1,0)</f>
        <v>Мещерякова Ирина Евгеньевна</v>
      </c>
      <c r="D196" s="7">
        <f>VLOOKUP(C196,[2]Лист1!$B$3:$E$532,3,0)</f>
        <v>0</v>
      </c>
      <c r="E196" s="7"/>
      <c r="F196" s="7"/>
      <c r="G196" s="24" t="s">
        <v>7</v>
      </c>
      <c r="H196" s="24"/>
      <c r="I196" s="10" t="s">
        <v>15</v>
      </c>
      <c r="J196" s="9">
        <v>43577</v>
      </c>
      <c r="K196" s="11" t="s">
        <v>301</v>
      </c>
      <c r="L196" s="10" t="s">
        <v>15</v>
      </c>
      <c r="M196" s="52">
        <v>43577</v>
      </c>
      <c r="N196" s="11" t="s">
        <v>301</v>
      </c>
      <c r="O196" s="9">
        <f>M196+365</f>
        <v>43942</v>
      </c>
      <c r="P196" s="23" t="str">
        <f t="shared" si="5"/>
        <v>дистанции горные</v>
      </c>
      <c r="R196" s="23"/>
      <c r="S196" s="47" t="e">
        <f>VLOOKUP($B196,[1]Лист1!$B$5:$G$100,5,0)</f>
        <v>#N/A</v>
      </c>
      <c r="T196" s="47" t="e">
        <f>VLOOKUP($B196,[1]Лист1!$B$5:$G$100,5,0)</f>
        <v>#N/A</v>
      </c>
      <c r="U196" s="23"/>
    </row>
    <row r="197" spans="1:21" x14ac:dyDescent="0.25">
      <c r="A197" s="6">
        <v>194</v>
      </c>
      <c r="B197" s="24" t="s">
        <v>139</v>
      </c>
      <c r="C197" s="7" t="str">
        <f>VLOOKUP(B197,[2]Лист1!$B$3:$E$532,1,0)</f>
        <v>Микшин Аркадий Владимирович</v>
      </c>
      <c r="D197" s="7" t="str">
        <f>VLOOKUP(C197,[2]Лист1!$B$3:$E$532,3,0)</f>
        <v>спортивный туризм</v>
      </c>
      <c r="E197" s="7">
        <v>1962</v>
      </c>
      <c r="F197" s="7">
        <v>58</v>
      </c>
      <c r="G197" s="24" t="s">
        <v>10</v>
      </c>
      <c r="H197" s="24"/>
      <c r="I197" s="10" t="s">
        <v>15</v>
      </c>
      <c r="J197" s="9">
        <v>42606</v>
      </c>
      <c r="K197" s="10">
        <v>167</v>
      </c>
      <c r="L197" s="10" t="s">
        <v>15</v>
      </c>
      <c r="M197" s="9">
        <v>43701</v>
      </c>
      <c r="N197" s="11" t="s">
        <v>366</v>
      </c>
      <c r="O197" s="9">
        <f>M197+365</f>
        <v>44066</v>
      </c>
      <c r="P197" s="23" t="str">
        <f t="shared" si="5"/>
        <v>дистанции пешеходные</v>
      </c>
      <c r="R197" s="23"/>
      <c r="S197" s="47" t="e">
        <f>VLOOKUP($B197,[1]Лист1!$B$5:$G$100,5,0)</f>
        <v>#N/A</v>
      </c>
      <c r="T197" s="47" t="e">
        <f>VLOOKUP($B197,[1]Лист1!$B$5:$G$100,5,0)</f>
        <v>#N/A</v>
      </c>
      <c r="U197" s="23"/>
    </row>
    <row r="198" spans="1:21" x14ac:dyDescent="0.25">
      <c r="A198" s="6">
        <v>195</v>
      </c>
      <c r="B198" s="24" t="s">
        <v>140</v>
      </c>
      <c r="C198" s="7" t="str">
        <f>VLOOKUP(B198,[2]Лист1!$B$3:$E$532,1,0)</f>
        <v>Милюков Егор Николаевич</v>
      </c>
      <c r="D198" s="7" t="str">
        <f>VLOOKUP(C198,[2]Лист1!$B$3:$E$532,3,0)</f>
        <v>спортивный туризм</v>
      </c>
      <c r="E198" s="7"/>
      <c r="F198" s="7"/>
      <c r="G198" s="24" t="s">
        <v>14</v>
      </c>
      <c r="H198" s="24"/>
      <c r="I198" s="10" t="s">
        <v>15</v>
      </c>
      <c r="J198" s="12">
        <v>42606</v>
      </c>
      <c r="K198" s="11">
        <v>167</v>
      </c>
      <c r="L198" s="10" t="s">
        <v>15</v>
      </c>
      <c r="M198" s="9">
        <v>43701</v>
      </c>
      <c r="N198" s="11" t="s">
        <v>366</v>
      </c>
      <c r="O198" s="9">
        <f>M198+365</f>
        <v>44066</v>
      </c>
      <c r="P198" s="23" t="str">
        <f t="shared" si="5"/>
        <v>дистанции на средствах передвижения (авто)</v>
      </c>
      <c r="R198" s="23"/>
      <c r="S198" s="47" t="e">
        <f>VLOOKUP($B198,[1]Лист1!$B$5:$G$100,5,0)</f>
        <v>#N/A</v>
      </c>
      <c r="T198" s="47" t="e">
        <f>VLOOKUP($B198,[1]Лист1!$B$5:$G$100,5,0)</f>
        <v>#N/A</v>
      </c>
      <c r="U198" s="23"/>
    </row>
    <row r="199" spans="1:21" x14ac:dyDescent="0.25">
      <c r="A199" s="6">
        <v>196</v>
      </c>
      <c r="B199" s="7" t="s">
        <v>141</v>
      </c>
      <c r="C199" s="7" t="str">
        <f>VLOOKUP(B199,[2]Лист1!$B$3:$E$532,1,0)</f>
        <v>Митина Светлана Витальевна</v>
      </c>
      <c r="D199" s="7" t="str">
        <f>VLOOKUP(C199,[2]Лист1!$B$3:$E$532,3,0)</f>
        <v>спортивный туризм</v>
      </c>
      <c r="E199" s="7">
        <v>1970</v>
      </c>
      <c r="F199" s="7">
        <v>50</v>
      </c>
      <c r="G199" s="24" t="s">
        <v>10</v>
      </c>
      <c r="H199" s="24"/>
      <c r="I199" s="10" t="s">
        <v>15</v>
      </c>
      <c r="J199" s="9">
        <v>41697</v>
      </c>
      <c r="K199" s="10">
        <v>597</v>
      </c>
      <c r="L199" s="10" t="s">
        <v>266</v>
      </c>
      <c r="M199" s="9"/>
      <c r="N199" s="11"/>
      <c r="O199" s="9"/>
      <c r="P199" s="23" t="str">
        <f t="shared" si="5"/>
        <v/>
      </c>
      <c r="R199" s="23"/>
      <c r="S199" s="47" t="e">
        <f>VLOOKUP($B199,[1]Лист1!$B$5:$G$100,5,0)</f>
        <v>#N/A</v>
      </c>
      <c r="T199" s="47" t="e">
        <f>VLOOKUP($B199,[1]Лист1!$B$5:$G$100,5,0)</f>
        <v>#N/A</v>
      </c>
      <c r="U199" s="23"/>
    </row>
    <row r="200" spans="1:21" x14ac:dyDescent="0.25">
      <c r="A200" s="6">
        <v>197</v>
      </c>
      <c r="B200" s="7" t="s">
        <v>142</v>
      </c>
      <c r="C200" s="7" t="str">
        <f>VLOOKUP(B200,[2]Лист1!$B$3:$E$532,1,0)</f>
        <v>Михайлов Александр Борисович</v>
      </c>
      <c r="D200" s="7" t="str">
        <f>VLOOKUP(C200,[2]Лист1!$B$3:$E$532,3,0)</f>
        <v>спортивный туризм</v>
      </c>
      <c r="E200" s="7">
        <v>1962</v>
      </c>
      <c r="F200" s="7">
        <v>58</v>
      </c>
      <c r="G200" s="24" t="s">
        <v>10</v>
      </c>
      <c r="H200" s="24"/>
      <c r="I200" s="10" t="s">
        <v>8</v>
      </c>
      <c r="J200" s="9">
        <v>43857</v>
      </c>
      <c r="K200" s="8" t="s">
        <v>379</v>
      </c>
      <c r="L200" s="10" t="s">
        <v>8</v>
      </c>
      <c r="M200" s="9">
        <v>43857</v>
      </c>
      <c r="N200" s="8" t="s">
        <v>379</v>
      </c>
      <c r="O200" s="9">
        <f>M200+365*2</f>
        <v>44587</v>
      </c>
      <c r="P200" s="23" t="str">
        <f t="shared" si="5"/>
        <v>дистанции пешеходные</v>
      </c>
      <c r="R200" s="23"/>
      <c r="S200" s="47">
        <f>VLOOKUP($B200,[1]Лист1!$B$5:$G$100,5,0)</f>
        <v>36</v>
      </c>
      <c r="T200" s="47">
        <f>VLOOKUP($B200,[1]Лист1!$B$5:$G$100,5,0)</f>
        <v>36</v>
      </c>
      <c r="U200" s="23"/>
    </row>
    <row r="201" spans="1:21" x14ac:dyDescent="0.25">
      <c r="A201" s="6">
        <v>198</v>
      </c>
      <c r="B201" s="43" t="s">
        <v>348</v>
      </c>
      <c r="C201" s="7" t="str">
        <f>VLOOKUP(B201,[2]Лист1!$B$3:$E$532,1,0)</f>
        <v>Михайлов Борис Алексеевич</v>
      </c>
      <c r="D201" s="7">
        <f>VLOOKUP(C201,[2]Лист1!$B$3:$E$532,3,0)</f>
        <v>0</v>
      </c>
      <c r="E201" s="7"/>
      <c r="F201" s="7"/>
      <c r="G201" s="24" t="s">
        <v>315</v>
      </c>
      <c r="H201" s="24"/>
      <c r="I201" s="10" t="s">
        <v>8</v>
      </c>
      <c r="J201" s="9">
        <v>43577</v>
      </c>
      <c r="K201" s="11" t="s">
        <v>301</v>
      </c>
      <c r="L201" s="10" t="s">
        <v>8</v>
      </c>
      <c r="M201" s="9">
        <v>43577</v>
      </c>
      <c r="N201" s="11" t="s">
        <v>301</v>
      </c>
      <c r="O201" s="9">
        <f>M201+365*2</f>
        <v>44307</v>
      </c>
      <c r="P201" s="23" t="str">
        <f t="shared" si="5"/>
        <v>маршруты</v>
      </c>
      <c r="R201" s="23"/>
      <c r="S201" s="47" t="e">
        <f>VLOOKUP($B201,[1]Лист1!$B$5:$G$100,5,0)</f>
        <v>#N/A</v>
      </c>
      <c r="T201" s="47" t="e">
        <f>VLOOKUP($B201,[1]Лист1!$B$5:$G$100,5,0)</f>
        <v>#N/A</v>
      </c>
      <c r="U201" s="23"/>
    </row>
    <row r="202" spans="1:21" x14ac:dyDescent="0.25">
      <c r="A202" s="6">
        <v>199</v>
      </c>
      <c r="B202" s="13" t="s">
        <v>143</v>
      </c>
      <c r="C202" s="7" t="str">
        <f>VLOOKUP(B202,[2]Лист1!$B$3:$E$532,1,0)</f>
        <v>Михеев Владимир Алексеевич</v>
      </c>
      <c r="D202" s="7" t="str">
        <f>VLOOKUP(C202,[2]Лист1!$B$3:$E$532,3,0)</f>
        <v>спортивный туризм</v>
      </c>
      <c r="E202" s="7"/>
      <c r="F202" s="7"/>
      <c r="G202" s="24" t="s">
        <v>7</v>
      </c>
      <c r="H202" s="24" t="s">
        <v>354</v>
      </c>
      <c r="I202" s="10" t="s">
        <v>73</v>
      </c>
      <c r="J202" s="9">
        <v>42093</v>
      </c>
      <c r="K202" s="11" t="s">
        <v>74</v>
      </c>
      <c r="L202" s="10" t="s">
        <v>73</v>
      </c>
      <c r="M202" s="9">
        <v>42835</v>
      </c>
      <c r="N202" s="11" t="s">
        <v>77</v>
      </c>
      <c r="O202" s="9">
        <f>M202+365*4</f>
        <v>44295</v>
      </c>
      <c r="P202" s="23" t="str">
        <f t="shared" si="5"/>
        <v>дистанции горные</v>
      </c>
      <c r="R202" s="23"/>
      <c r="S202" s="47" t="e">
        <f>VLOOKUP($B202,[1]Лист1!$B$5:$G$100,5,0)</f>
        <v>#N/A</v>
      </c>
      <c r="T202" s="47" t="e">
        <f>VLOOKUP($B202,[1]Лист1!$B$5:$G$100,5,0)</f>
        <v>#N/A</v>
      </c>
      <c r="U202" s="23"/>
    </row>
    <row r="203" spans="1:21" x14ac:dyDescent="0.25">
      <c r="A203" s="6">
        <v>200</v>
      </c>
      <c r="B203" s="24" t="s">
        <v>144</v>
      </c>
      <c r="C203" s="7" t="str">
        <f>VLOOKUP(B203,[2]Лист1!$B$3:$E$532,1,0)</f>
        <v>Можейко Ольга Олеговна</v>
      </c>
      <c r="D203" s="7" t="str">
        <f>VLOOKUP(C203,[2]Лист1!$B$3:$E$532,3,0)</f>
        <v>спортивный туризм</v>
      </c>
      <c r="E203" s="7" t="s">
        <v>374</v>
      </c>
      <c r="F203" s="7">
        <v>51</v>
      </c>
      <c r="G203" s="24" t="s">
        <v>10</v>
      </c>
      <c r="H203" s="24"/>
      <c r="I203" s="10" t="s">
        <v>8</v>
      </c>
      <c r="J203" s="9">
        <v>40966</v>
      </c>
      <c r="K203" s="10">
        <v>575</v>
      </c>
      <c r="L203" s="10" t="s">
        <v>8</v>
      </c>
      <c r="M203" s="9">
        <v>43876</v>
      </c>
      <c r="N203" s="11" t="s">
        <v>378</v>
      </c>
      <c r="O203" s="9">
        <f>M203+365*2</f>
        <v>44606</v>
      </c>
      <c r="P203" s="23" t="str">
        <f t="shared" si="5"/>
        <v>дистанции пешеходные</v>
      </c>
      <c r="R203" s="23"/>
      <c r="S203" s="47">
        <f>VLOOKUP($B203,[1]Лист1!$B$5:$G$100,5,0)</f>
        <v>30</v>
      </c>
      <c r="T203" s="47">
        <f>VLOOKUP($B203,[1]Лист1!$B$5:$G$100,5,0)</f>
        <v>30</v>
      </c>
      <c r="U203" s="23"/>
    </row>
    <row r="204" spans="1:21" x14ac:dyDescent="0.25">
      <c r="A204" s="6">
        <v>201</v>
      </c>
      <c r="B204" s="24" t="s">
        <v>145</v>
      </c>
      <c r="C204" s="7" t="str">
        <f>VLOOKUP(B204,[2]Лист1!$B$3:$E$532,1,0)</f>
        <v>Морозенко Екатерина Владимировна</v>
      </c>
      <c r="D204" s="7" t="str">
        <f>VLOOKUP(C204,[2]Лист1!$B$3:$E$532,3,0)</f>
        <v>спортивный туризм</v>
      </c>
      <c r="E204" s="7"/>
      <c r="F204" s="7"/>
      <c r="G204" s="24" t="s">
        <v>32</v>
      </c>
      <c r="H204" s="24"/>
      <c r="I204" s="10" t="s">
        <v>18</v>
      </c>
      <c r="J204" s="9">
        <v>43349</v>
      </c>
      <c r="K204" s="11" t="s">
        <v>34</v>
      </c>
      <c r="L204" s="10" t="s">
        <v>18</v>
      </c>
      <c r="M204" s="9">
        <v>43349</v>
      </c>
      <c r="N204" s="11" t="s">
        <v>34</v>
      </c>
      <c r="O204" s="9">
        <f>M204+365*2</f>
        <v>44079</v>
      </c>
      <c r="P204" s="23" t="str">
        <f t="shared" ref="P204:P267" si="6">IF(M204&gt;0,G204,"")</f>
        <v>дистанции водные</v>
      </c>
      <c r="R204" s="23"/>
      <c r="S204" s="47" t="e">
        <f>VLOOKUP($B204,[1]Лист1!$B$5:$G$100,5,0)</f>
        <v>#N/A</v>
      </c>
      <c r="T204" s="47" t="e">
        <f>VLOOKUP($B204,[1]Лист1!$B$5:$G$100,5,0)</f>
        <v>#N/A</v>
      </c>
      <c r="U204" s="23"/>
    </row>
    <row r="205" spans="1:21" x14ac:dyDescent="0.25">
      <c r="A205" s="6">
        <v>202</v>
      </c>
      <c r="B205" s="45" t="s">
        <v>146</v>
      </c>
      <c r="C205" s="7" t="str">
        <f>VLOOKUP(B205,[2]Лист1!$B$3:$E$532,1,0)</f>
        <v>Морозов Алексей Андреевич</v>
      </c>
      <c r="D205" s="7" t="str">
        <f>VLOOKUP(C205,[2]Лист1!$B$3:$E$532,3,0)</f>
        <v>спортивный туризм</v>
      </c>
      <c r="E205" s="7"/>
      <c r="F205" s="7"/>
      <c r="G205" s="24" t="s">
        <v>14</v>
      </c>
      <c r="H205" s="24"/>
      <c r="I205" s="10" t="s">
        <v>15</v>
      </c>
      <c r="J205" s="12">
        <v>42825</v>
      </c>
      <c r="K205" s="11">
        <v>39</v>
      </c>
      <c r="L205" s="10" t="s">
        <v>15</v>
      </c>
      <c r="M205" s="51">
        <v>43555</v>
      </c>
      <c r="N205" s="11" t="s">
        <v>287</v>
      </c>
      <c r="O205" s="9">
        <f>M205+365</f>
        <v>43920</v>
      </c>
      <c r="P205" s="23" t="str">
        <f t="shared" si="6"/>
        <v>дистанции на средствах передвижения (авто)</v>
      </c>
      <c r="S205" s="47" t="e">
        <f>VLOOKUP($B205,[1]Лист1!$B$5:$G$100,5,0)</f>
        <v>#N/A</v>
      </c>
      <c r="T205" s="47" t="e">
        <f>VLOOKUP($B205,[1]Лист1!$B$5:$G$100,5,0)</f>
        <v>#N/A</v>
      </c>
    </row>
    <row r="206" spans="1:21" x14ac:dyDescent="0.25">
      <c r="A206" s="6">
        <v>203</v>
      </c>
      <c r="B206" s="45" t="s">
        <v>147</v>
      </c>
      <c r="C206" s="7" t="str">
        <f>VLOOKUP(B206,[2]Лист1!$B$3:$E$532,1,0)</f>
        <v>Морозов Андрей Никитович</v>
      </c>
      <c r="D206" s="7" t="str">
        <f>VLOOKUP(C206,[2]Лист1!$B$3:$E$532,3,0)</f>
        <v>спортивный туризм</v>
      </c>
      <c r="E206" s="7"/>
      <c r="F206" s="7"/>
      <c r="G206" s="24" t="s">
        <v>14</v>
      </c>
      <c r="H206" s="24"/>
      <c r="I206" s="10" t="s">
        <v>15</v>
      </c>
      <c r="J206" s="12">
        <v>42825</v>
      </c>
      <c r="K206" s="11">
        <v>39</v>
      </c>
      <c r="L206" s="10" t="s">
        <v>15</v>
      </c>
      <c r="M206" s="51">
        <v>43555</v>
      </c>
      <c r="N206" s="11" t="s">
        <v>287</v>
      </c>
      <c r="O206" s="9">
        <f>M206+365</f>
        <v>43920</v>
      </c>
      <c r="P206" s="23" t="str">
        <f t="shared" si="6"/>
        <v>дистанции на средствах передвижения (авто)</v>
      </c>
      <c r="S206" s="47" t="e">
        <f>VLOOKUP($B206,[1]Лист1!$B$5:$G$100,5,0)</f>
        <v>#N/A</v>
      </c>
      <c r="T206" s="47" t="e">
        <f>VLOOKUP($B206,[1]Лист1!$B$5:$G$100,5,0)</f>
        <v>#N/A</v>
      </c>
    </row>
    <row r="207" spans="1:21" x14ac:dyDescent="0.25">
      <c r="A207" s="6">
        <v>204</v>
      </c>
      <c r="B207" s="43" t="s">
        <v>336</v>
      </c>
      <c r="C207" s="7" t="str">
        <f>VLOOKUP(B207,[2]Лист1!$B$3:$E$532,1,0)</f>
        <v>Морозова Алёна Борисовна</v>
      </c>
      <c r="D207" s="7">
        <f>VLOOKUP(C207,[2]Лист1!$B$3:$E$532,3,0)</f>
        <v>0</v>
      </c>
      <c r="E207" s="7"/>
      <c r="F207" s="7"/>
      <c r="G207" s="24" t="s">
        <v>7</v>
      </c>
      <c r="H207" s="24"/>
      <c r="I207" s="10" t="s">
        <v>15</v>
      </c>
      <c r="J207" s="9">
        <v>43577</v>
      </c>
      <c r="K207" s="11" t="s">
        <v>301</v>
      </c>
      <c r="L207" s="10" t="s">
        <v>15</v>
      </c>
      <c r="M207" s="52">
        <v>43577</v>
      </c>
      <c r="N207" s="11" t="s">
        <v>301</v>
      </c>
      <c r="O207" s="9">
        <f>M207+365</f>
        <v>43942</v>
      </c>
      <c r="P207" s="23" t="str">
        <f t="shared" si="6"/>
        <v>дистанции горные</v>
      </c>
      <c r="R207" s="23"/>
      <c r="S207" s="47" t="e">
        <f>VLOOKUP($B207,[1]Лист1!$B$5:$G$100,5,0)</f>
        <v>#N/A</v>
      </c>
      <c r="T207" s="47" t="e">
        <f>VLOOKUP($B207,[1]Лист1!$B$5:$G$100,5,0)</f>
        <v>#N/A</v>
      </c>
      <c r="U207" s="23"/>
    </row>
    <row r="208" spans="1:21" x14ac:dyDescent="0.25">
      <c r="A208" s="6">
        <v>205</v>
      </c>
      <c r="B208" s="24" t="s">
        <v>148</v>
      </c>
      <c r="C208" s="7" t="str">
        <f>VLOOKUP(B208,[2]Лист1!$B$3:$E$532,1,0)</f>
        <v>Мотовилина Галина Дмитриевна</v>
      </c>
      <c r="D208" s="7">
        <f>VLOOKUP(C208,[2]Лист1!$B$3:$E$532,3,0)</f>
        <v>0</v>
      </c>
      <c r="E208" s="7"/>
      <c r="F208" s="7"/>
      <c r="G208" s="24" t="s">
        <v>7</v>
      </c>
      <c r="H208" s="24"/>
      <c r="I208" s="10" t="s">
        <v>8</v>
      </c>
      <c r="J208" s="9">
        <v>43090</v>
      </c>
      <c r="K208" s="11">
        <v>259</v>
      </c>
      <c r="L208" s="10" t="s">
        <v>8</v>
      </c>
      <c r="M208" s="9">
        <v>43827</v>
      </c>
      <c r="N208" s="11" t="s">
        <v>368</v>
      </c>
      <c r="O208" s="9">
        <f>M208+365*2</f>
        <v>44557</v>
      </c>
      <c r="P208" s="23" t="str">
        <f t="shared" si="6"/>
        <v>дистанции горные</v>
      </c>
      <c r="R208" s="23"/>
      <c r="S208" s="47" t="e">
        <f>VLOOKUP($B208,[1]Лист1!$B$5:$G$100,5,0)</f>
        <v>#N/A</v>
      </c>
      <c r="T208" s="47" t="e">
        <f>VLOOKUP($B208,[1]Лист1!$B$5:$G$100,5,0)</f>
        <v>#N/A</v>
      </c>
      <c r="U208" s="23"/>
    </row>
    <row r="209" spans="1:21" x14ac:dyDescent="0.25">
      <c r="A209" s="6">
        <v>206</v>
      </c>
      <c r="B209" s="24" t="s">
        <v>239</v>
      </c>
      <c r="C209" s="7" t="str">
        <f>VLOOKUP(B209,[2]Лист1!$B$3:$E$532,1,0)</f>
        <v>Мотовилова Евгения Валерьевна</v>
      </c>
      <c r="D209" s="7">
        <f>VLOOKUP(C209,[2]Лист1!$B$3:$E$532,3,0)</f>
        <v>0</v>
      </c>
      <c r="E209" s="7"/>
      <c r="F209" s="7"/>
      <c r="G209" s="24" t="s">
        <v>7</v>
      </c>
      <c r="H209" s="24"/>
      <c r="I209" s="10" t="s">
        <v>15</v>
      </c>
      <c r="J209" s="9">
        <v>43326</v>
      </c>
      <c r="K209" s="11" t="s">
        <v>362</v>
      </c>
      <c r="L209" s="10" t="s">
        <v>15</v>
      </c>
      <c r="M209" s="9">
        <v>43701</v>
      </c>
      <c r="N209" s="11" t="s">
        <v>366</v>
      </c>
      <c r="O209" s="9">
        <f>M209+365</f>
        <v>44066</v>
      </c>
      <c r="P209" s="23" t="str">
        <f t="shared" si="6"/>
        <v>дистанции горные</v>
      </c>
      <c r="R209" s="23"/>
      <c r="S209" s="47" t="e">
        <f>VLOOKUP($B209,[1]Лист1!$B$5:$G$100,5,0)</f>
        <v>#N/A</v>
      </c>
      <c r="T209" s="47" t="e">
        <f>VLOOKUP($B209,[1]Лист1!$B$5:$G$100,5,0)</f>
        <v>#N/A</v>
      </c>
      <c r="U209" s="23"/>
    </row>
    <row r="210" spans="1:21" x14ac:dyDescent="0.25">
      <c r="A210" s="6">
        <v>207</v>
      </c>
      <c r="B210" s="24" t="s">
        <v>403</v>
      </c>
      <c r="C210" s="7" t="e">
        <f>VLOOKUP(B210,[2]Лист1!$B$3:$E$532,1,0)</f>
        <v>#N/A</v>
      </c>
      <c r="D210" s="7" t="e">
        <f>VLOOKUP(C210,[2]Лист1!$B$3:$E$532,3,0)</f>
        <v>#N/A</v>
      </c>
      <c r="E210" s="7"/>
      <c r="F210" s="7"/>
      <c r="G210" s="24" t="s">
        <v>315</v>
      </c>
      <c r="H210" s="24"/>
      <c r="I210" s="10" t="s">
        <v>18</v>
      </c>
      <c r="J210" s="12">
        <v>43892</v>
      </c>
      <c r="K210" s="11" t="s">
        <v>381</v>
      </c>
      <c r="L210" s="10" t="s">
        <v>18</v>
      </c>
      <c r="M210" s="12">
        <v>43892</v>
      </c>
      <c r="N210" s="11" t="s">
        <v>381</v>
      </c>
      <c r="O210" s="9">
        <f>M210+365*2</f>
        <v>44622</v>
      </c>
      <c r="P210" s="23" t="str">
        <f t="shared" si="6"/>
        <v>маршруты</v>
      </c>
      <c r="R210" s="23"/>
      <c r="S210" s="47" t="e">
        <f>VLOOKUP($B210,[1]Лист1!$B$5:$G$100,5,0)</f>
        <v>#N/A</v>
      </c>
      <c r="T210" s="47" t="e">
        <f>VLOOKUP($B210,[1]Лист1!$B$5:$G$100,5,0)</f>
        <v>#N/A</v>
      </c>
      <c r="U210" s="23"/>
    </row>
    <row r="211" spans="1:21" x14ac:dyDescent="0.25">
      <c r="A211" s="6">
        <v>208</v>
      </c>
      <c r="B211" s="24" t="s">
        <v>393</v>
      </c>
      <c r="C211" s="7" t="e">
        <f>VLOOKUP(B211,[2]Лист1!$B$3:$E$532,1,0)</f>
        <v>#N/A</v>
      </c>
      <c r="D211" s="7" t="e">
        <f>VLOOKUP(C211,[2]Лист1!$B$3:$E$532,3,0)</f>
        <v>#N/A</v>
      </c>
      <c r="E211" s="7"/>
      <c r="F211" s="7"/>
      <c r="G211" s="24" t="s">
        <v>315</v>
      </c>
      <c r="H211" s="24"/>
      <c r="I211" s="10" t="s">
        <v>15</v>
      </c>
      <c r="J211" s="12">
        <v>43892</v>
      </c>
      <c r="K211" s="11" t="s">
        <v>381</v>
      </c>
      <c r="L211" s="10" t="s">
        <v>15</v>
      </c>
      <c r="M211" s="9">
        <v>43892</v>
      </c>
      <c r="N211" s="11" t="s">
        <v>381</v>
      </c>
      <c r="O211" s="9">
        <f>M211+365</f>
        <v>44257</v>
      </c>
      <c r="P211" s="23" t="str">
        <f t="shared" si="6"/>
        <v>маршруты</v>
      </c>
      <c r="R211" s="23"/>
      <c r="S211" s="47" t="e">
        <f>VLOOKUP($B211,[1]Лист1!$B$5:$G$100,5,0)</f>
        <v>#N/A</v>
      </c>
      <c r="T211" s="47" t="e">
        <f>VLOOKUP($B211,[1]Лист1!$B$5:$G$100,5,0)</f>
        <v>#N/A</v>
      </c>
      <c r="U211" s="23"/>
    </row>
    <row r="212" spans="1:21" x14ac:dyDescent="0.25">
      <c r="A212" s="6">
        <v>209</v>
      </c>
      <c r="B212" s="24" t="s">
        <v>296</v>
      </c>
      <c r="C212" s="7" t="str">
        <f>VLOOKUP(B212,[2]Лист1!$B$3:$E$532,1,0)</f>
        <v>Наумова Олеся Николаевна</v>
      </c>
      <c r="D212" s="7">
        <f>VLOOKUP(C212,[2]Лист1!$B$3:$E$532,3,0)</f>
        <v>0</v>
      </c>
      <c r="E212" s="7"/>
      <c r="F212" s="7"/>
      <c r="G212" s="24" t="s">
        <v>289</v>
      </c>
      <c r="H212" s="24"/>
      <c r="I212" s="10" t="s">
        <v>15</v>
      </c>
      <c r="J212" s="9">
        <v>43577</v>
      </c>
      <c r="K212" s="11" t="s">
        <v>301</v>
      </c>
      <c r="L212" s="10" t="s">
        <v>15</v>
      </c>
      <c r="M212" s="52">
        <v>43577</v>
      </c>
      <c r="N212" s="11" t="s">
        <v>301</v>
      </c>
      <c r="O212" s="9">
        <f>M212+365</f>
        <v>43942</v>
      </c>
      <c r="P212" s="23" t="str">
        <f t="shared" si="6"/>
        <v>дистанции на средствах передвижения (кони)</v>
      </c>
      <c r="R212" s="23"/>
      <c r="S212" s="47" t="e">
        <f>VLOOKUP($B212,[1]Лист1!$B$5:$G$100,5,0)</f>
        <v>#N/A</v>
      </c>
      <c r="T212" s="47" t="e">
        <f>VLOOKUP($B212,[1]Лист1!$B$5:$G$100,5,0)</f>
        <v>#N/A</v>
      </c>
      <c r="U212" s="23"/>
    </row>
    <row r="213" spans="1:21" x14ac:dyDescent="0.25">
      <c r="A213" s="6">
        <v>210</v>
      </c>
      <c r="B213" s="44" t="s">
        <v>149</v>
      </c>
      <c r="C213" s="7" t="str">
        <f>VLOOKUP(B213,[2]Лист1!$B$3:$E$532,1,0)</f>
        <v>Некипелов Кирилл Игоревич</v>
      </c>
      <c r="D213" s="7" t="str">
        <f>VLOOKUP(C213,[2]Лист1!$B$3:$E$532,3,0)</f>
        <v>спортивный туризм</v>
      </c>
      <c r="E213" s="7">
        <v>2003</v>
      </c>
      <c r="F213" s="7">
        <v>17</v>
      </c>
      <c r="G213" s="24" t="s">
        <v>10</v>
      </c>
      <c r="H213" s="24"/>
      <c r="I213" s="10" t="s">
        <v>15</v>
      </c>
      <c r="J213" s="9">
        <v>43563</v>
      </c>
      <c r="K213" s="11" t="s">
        <v>285</v>
      </c>
      <c r="L213" s="10" t="s">
        <v>15</v>
      </c>
      <c r="M213" s="52">
        <v>43563</v>
      </c>
      <c r="N213" s="11" t="s">
        <v>285</v>
      </c>
      <c r="O213" s="9">
        <f>M213+365</f>
        <v>43928</v>
      </c>
      <c r="P213" s="23" t="str">
        <f t="shared" si="6"/>
        <v>дистанции пешеходные</v>
      </c>
      <c r="R213" s="23"/>
      <c r="S213" s="47">
        <f>VLOOKUP($B213,[1]Лист1!$B$5:$G$100,5,0)</f>
        <v>0</v>
      </c>
      <c r="T213" s="47">
        <f>VLOOKUP($B213,[1]Лист1!$B$5:$G$100,5,0)</f>
        <v>0</v>
      </c>
      <c r="U213" s="23"/>
    </row>
    <row r="214" spans="1:21" x14ac:dyDescent="0.25">
      <c r="A214" s="6">
        <v>211</v>
      </c>
      <c r="B214" s="24" t="s">
        <v>240</v>
      </c>
      <c r="C214" s="7" t="str">
        <f>VLOOKUP(B214,[2]Лист1!$B$3:$E$532,1,0)</f>
        <v>Нечаев Антон Игоревич</v>
      </c>
      <c r="D214" s="7" t="str">
        <f>VLOOKUP(C214,[2]Лист1!$B$3:$E$532,3,0)</f>
        <v>спортивный туризм</v>
      </c>
      <c r="E214" s="7"/>
      <c r="F214" s="7"/>
      <c r="G214" s="24" t="s">
        <v>7</v>
      </c>
      <c r="H214" s="24"/>
      <c r="I214" s="10" t="s">
        <v>15</v>
      </c>
      <c r="J214" s="9">
        <v>43326</v>
      </c>
      <c r="K214" s="11" t="s">
        <v>362</v>
      </c>
      <c r="L214" s="10" t="s">
        <v>15</v>
      </c>
      <c r="M214" s="9">
        <v>43701</v>
      </c>
      <c r="N214" s="11" t="s">
        <v>366</v>
      </c>
      <c r="O214" s="9">
        <f>M214+365</f>
        <v>44066</v>
      </c>
      <c r="P214" s="23" t="str">
        <f t="shared" si="6"/>
        <v>дистанции горные</v>
      </c>
      <c r="R214" s="23"/>
      <c r="S214" s="47" t="e">
        <f>VLOOKUP($B214,[1]Лист1!$B$5:$G$100,5,0)</f>
        <v>#N/A</v>
      </c>
      <c r="T214" s="47" t="e">
        <f>VLOOKUP($B214,[1]Лист1!$B$5:$G$100,5,0)</f>
        <v>#N/A</v>
      </c>
      <c r="U214" s="23"/>
    </row>
    <row r="215" spans="1:21" x14ac:dyDescent="0.25">
      <c r="A215" s="6">
        <v>212</v>
      </c>
      <c r="B215" s="7" t="s">
        <v>150</v>
      </c>
      <c r="C215" s="7" t="str">
        <f>VLOOKUP(B215,[2]Лист1!$B$3:$E$532,1,0)</f>
        <v>Никитина Мария Андреевна</v>
      </c>
      <c r="D215" s="7" t="str">
        <f>VLOOKUP(C215,[2]Лист1!$B$3:$E$532,3,0)</f>
        <v>спортивный туризм</v>
      </c>
      <c r="E215" s="7">
        <v>1996</v>
      </c>
      <c r="F215" s="7">
        <v>24</v>
      </c>
      <c r="G215" s="24" t="s">
        <v>10</v>
      </c>
      <c r="H215" s="24"/>
      <c r="I215" s="10" t="s">
        <v>15</v>
      </c>
      <c r="J215" s="9">
        <v>41310</v>
      </c>
      <c r="K215" s="8">
        <v>341</v>
      </c>
      <c r="L215" s="10" t="s">
        <v>266</v>
      </c>
      <c r="M215" s="9"/>
      <c r="N215" s="11"/>
      <c r="O215" s="9"/>
      <c r="P215" s="23" t="str">
        <f t="shared" si="6"/>
        <v/>
      </c>
      <c r="R215" s="23"/>
      <c r="S215" s="47" t="e">
        <f>VLOOKUP($B215,[1]Лист1!$B$5:$G$100,5,0)</f>
        <v>#N/A</v>
      </c>
      <c r="T215" s="47" t="e">
        <f>VLOOKUP($B215,[1]Лист1!$B$5:$G$100,5,0)</f>
        <v>#N/A</v>
      </c>
      <c r="U215" s="23"/>
    </row>
    <row r="216" spans="1:21" x14ac:dyDescent="0.25">
      <c r="A216" s="6">
        <v>213</v>
      </c>
      <c r="B216" s="24" t="s">
        <v>258</v>
      </c>
      <c r="C216" s="7" t="str">
        <f>VLOOKUP(B216,[2]Лист1!$B$3:$E$532,1,0)</f>
        <v>Николаева Ксения Вячеславовна</v>
      </c>
      <c r="D216" s="7">
        <f>VLOOKUP(C216,[2]Лист1!$B$3:$E$532,3,0)</f>
        <v>0</v>
      </c>
      <c r="E216" s="7">
        <v>0</v>
      </c>
      <c r="F216" s="7">
        <v>2020</v>
      </c>
      <c r="G216" s="24" t="s">
        <v>10</v>
      </c>
      <c r="H216" s="24"/>
      <c r="I216" s="10" t="s">
        <v>15</v>
      </c>
      <c r="J216" s="9">
        <v>43349</v>
      </c>
      <c r="K216" s="11" t="s">
        <v>34</v>
      </c>
      <c r="L216" s="10" t="s">
        <v>15</v>
      </c>
      <c r="M216" s="9">
        <v>43714</v>
      </c>
      <c r="N216" s="11" t="s">
        <v>364</v>
      </c>
      <c r="O216" s="9">
        <f>M216+365</f>
        <v>44079</v>
      </c>
      <c r="P216" s="23" t="str">
        <f t="shared" si="6"/>
        <v>дистанции пешеходные</v>
      </c>
      <c r="R216" s="23"/>
      <c r="S216" s="47" t="e">
        <f>VLOOKUP($B216,[1]Лист1!$B$5:$G$100,5,0)</f>
        <v>#N/A</v>
      </c>
      <c r="T216" s="47" t="e">
        <f>VLOOKUP($B216,[1]Лист1!$B$5:$G$100,5,0)</f>
        <v>#N/A</v>
      </c>
      <c r="U216" s="23"/>
    </row>
    <row r="217" spans="1:21" x14ac:dyDescent="0.25">
      <c r="A217" s="6">
        <v>214</v>
      </c>
      <c r="B217" s="24" t="s">
        <v>394</v>
      </c>
      <c r="C217" s="7" t="e">
        <f>VLOOKUP(B217,[2]Лист1!$B$3:$E$532,1,0)</f>
        <v>#N/A</v>
      </c>
      <c r="D217" s="7" t="e">
        <f>VLOOKUP(C217,[2]Лист1!$B$3:$E$532,3,0)</f>
        <v>#N/A</v>
      </c>
      <c r="E217" s="7"/>
      <c r="F217" s="7"/>
      <c r="G217" s="24" t="s">
        <v>315</v>
      </c>
      <c r="H217" s="24"/>
      <c r="I217" s="10" t="s">
        <v>15</v>
      </c>
      <c r="J217" s="12">
        <v>43892</v>
      </c>
      <c r="K217" s="11" t="s">
        <v>381</v>
      </c>
      <c r="L217" s="10" t="s">
        <v>15</v>
      </c>
      <c r="M217" s="9">
        <v>43892</v>
      </c>
      <c r="N217" s="11" t="s">
        <v>381</v>
      </c>
      <c r="O217" s="9">
        <f>M217+365</f>
        <v>44257</v>
      </c>
      <c r="P217" s="23" t="str">
        <f t="shared" si="6"/>
        <v>маршруты</v>
      </c>
      <c r="R217" s="23"/>
      <c r="S217" s="47" t="e">
        <f>VLOOKUP($B217,[1]Лист1!$B$5:$G$100,5,0)</f>
        <v>#N/A</v>
      </c>
      <c r="T217" s="47" t="e">
        <f>VLOOKUP($B217,[1]Лист1!$B$5:$G$100,5,0)</f>
        <v>#N/A</v>
      </c>
      <c r="U217" s="23"/>
    </row>
    <row r="218" spans="1:21" x14ac:dyDescent="0.25">
      <c r="A218" s="6">
        <v>215</v>
      </c>
      <c r="B218" s="7" t="s">
        <v>151</v>
      </c>
      <c r="C218" s="7" t="str">
        <f>VLOOKUP(B218,[2]Лист1!$B$3:$E$532,1,0)</f>
        <v>Новиков Александр Анатольевич</v>
      </c>
      <c r="D218" s="7" t="str">
        <f>VLOOKUP(C218,[2]Лист1!$B$3:$E$532,3,0)</f>
        <v>спортивный туризм</v>
      </c>
      <c r="E218" s="7">
        <v>1962</v>
      </c>
      <c r="F218" s="7">
        <v>58</v>
      </c>
      <c r="G218" s="24" t="s">
        <v>10</v>
      </c>
      <c r="H218" s="24"/>
      <c r="I218" s="10" t="s">
        <v>8</v>
      </c>
      <c r="J218" s="9">
        <v>41697</v>
      </c>
      <c r="K218" s="8">
        <v>597</v>
      </c>
      <c r="L218" s="10" t="s">
        <v>8</v>
      </c>
      <c r="M218" s="9">
        <v>43511</v>
      </c>
      <c r="N218" s="11" t="s">
        <v>25</v>
      </c>
      <c r="O218" s="9">
        <f>M218+365*2</f>
        <v>44241</v>
      </c>
      <c r="P218" s="23" t="str">
        <f t="shared" si="6"/>
        <v>дистанции пешеходные</v>
      </c>
      <c r="R218" s="23"/>
      <c r="S218" s="47">
        <f>VLOOKUP($B218,[1]Лист1!$B$5:$G$100,5,0)</f>
        <v>140</v>
      </c>
      <c r="T218" s="47">
        <f>VLOOKUP($B218,[1]Лист1!$B$5:$G$100,5,0)</f>
        <v>140</v>
      </c>
      <c r="U218" s="23"/>
    </row>
    <row r="219" spans="1:21" x14ac:dyDescent="0.25">
      <c r="A219" s="6">
        <v>216</v>
      </c>
      <c r="B219" s="7" t="s">
        <v>395</v>
      </c>
      <c r="C219" s="7" t="e">
        <f>VLOOKUP(B219,[2]Лист1!$B$3:$E$532,1,0)</f>
        <v>#N/A</v>
      </c>
      <c r="D219" s="7" t="e">
        <f>VLOOKUP(C219,[2]Лист1!$B$3:$E$532,3,0)</f>
        <v>#N/A</v>
      </c>
      <c r="E219" s="7"/>
      <c r="F219" s="7"/>
      <c r="G219" s="24" t="s">
        <v>315</v>
      </c>
      <c r="H219" s="24"/>
      <c r="I219" s="10" t="s">
        <v>15</v>
      </c>
      <c r="J219" s="12">
        <v>43892</v>
      </c>
      <c r="K219" s="11" t="s">
        <v>381</v>
      </c>
      <c r="L219" s="10" t="s">
        <v>15</v>
      </c>
      <c r="M219" s="9">
        <v>43892</v>
      </c>
      <c r="N219" s="11" t="s">
        <v>381</v>
      </c>
      <c r="O219" s="9">
        <f>M219+365</f>
        <v>44257</v>
      </c>
      <c r="P219" s="23" t="str">
        <f t="shared" si="6"/>
        <v>маршруты</v>
      </c>
      <c r="R219" s="23"/>
      <c r="S219" s="47" t="e">
        <f>VLOOKUP($B219,[1]Лист1!$B$5:$G$100,5,0)</f>
        <v>#N/A</v>
      </c>
      <c r="T219" s="47" t="e">
        <f>VLOOKUP($B219,[1]Лист1!$B$5:$G$100,5,0)</f>
        <v>#N/A</v>
      </c>
      <c r="U219" s="23"/>
    </row>
    <row r="220" spans="1:21" x14ac:dyDescent="0.25">
      <c r="A220" s="6">
        <v>217</v>
      </c>
      <c r="B220" s="24" t="s">
        <v>297</v>
      </c>
      <c r="C220" s="7" t="str">
        <f>VLOOKUP(B220,[2]Лист1!$B$3:$E$532,1,0)</f>
        <v>Оберг Виктория Константиновна</v>
      </c>
      <c r="D220" s="7">
        <f>VLOOKUP(C220,[2]Лист1!$B$3:$E$532,3,0)</f>
        <v>0</v>
      </c>
      <c r="E220" s="7"/>
      <c r="F220" s="7"/>
      <c r="G220" s="24" t="s">
        <v>289</v>
      </c>
      <c r="H220" s="24"/>
      <c r="I220" s="10" t="s">
        <v>15</v>
      </c>
      <c r="J220" s="9">
        <v>43577</v>
      </c>
      <c r="K220" s="11" t="s">
        <v>301</v>
      </c>
      <c r="L220" s="10" t="s">
        <v>15</v>
      </c>
      <c r="M220" s="52">
        <v>43577</v>
      </c>
      <c r="N220" s="11" t="s">
        <v>301</v>
      </c>
      <c r="O220" s="9">
        <f>M220+365</f>
        <v>43942</v>
      </c>
      <c r="P220" s="23" t="str">
        <f t="shared" si="6"/>
        <v>дистанции на средствах передвижения (кони)</v>
      </c>
      <c r="R220" s="23"/>
      <c r="S220" s="47" t="e">
        <f>VLOOKUP($B220,[1]Лист1!$B$5:$G$100,5,0)</f>
        <v>#N/A</v>
      </c>
      <c r="T220" s="47" t="e">
        <f>VLOOKUP($B220,[1]Лист1!$B$5:$G$100,5,0)</f>
        <v>#N/A</v>
      </c>
      <c r="U220" s="23"/>
    </row>
    <row r="221" spans="1:21" x14ac:dyDescent="0.25">
      <c r="A221" s="6">
        <v>218</v>
      </c>
      <c r="B221" s="45" t="s">
        <v>152</v>
      </c>
      <c r="C221" s="7" t="str">
        <f>VLOOKUP(B221,[2]Лист1!$B$3:$E$532,1,0)</f>
        <v>Окунев Михаил Алексеевич</v>
      </c>
      <c r="D221" s="7" t="str">
        <f>VLOOKUP(C221,[2]Лист1!$B$3:$E$532,3,0)</f>
        <v>спортивный туризм</v>
      </c>
      <c r="E221" s="7"/>
      <c r="F221" s="7"/>
      <c r="G221" s="24" t="s">
        <v>14</v>
      </c>
      <c r="H221" s="24"/>
      <c r="I221" s="10" t="s">
        <v>15</v>
      </c>
      <c r="J221" s="12">
        <v>42825</v>
      </c>
      <c r="K221" s="11">
        <v>39</v>
      </c>
      <c r="L221" s="10" t="s">
        <v>15</v>
      </c>
      <c r="M221" s="51">
        <v>43555</v>
      </c>
      <c r="N221" s="11" t="s">
        <v>287</v>
      </c>
      <c r="O221" s="9">
        <f>M221+365</f>
        <v>43920</v>
      </c>
      <c r="P221" s="23" t="str">
        <f t="shared" si="6"/>
        <v>дистанции на средствах передвижения (авто)</v>
      </c>
      <c r="S221" s="47" t="e">
        <f>VLOOKUP($B221,[1]Лист1!$B$5:$G$100,5,0)</f>
        <v>#N/A</v>
      </c>
      <c r="T221" s="47" t="e">
        <f>VLOOKUP($B221,[1]Лист1!$B$5:$G$100,5,0)</f>
        <v>#N/A</v>
      </c>
    </row>
    <row r="222" spans="1:21" x14ac:dyDescent="0.25">
      <c r="A222" s="6">
        <v>219</v>
      </c>
      <c r="B222" s="45" t="s">
        <v>153</v>
      </c>
      <c r="C222" s="7" t="str">
        <f>VLOOKUP(B222,[2]Лист1!$B$3:$E$532,1,0)</f>
        <v>Окунева Ирина Валентиновна</v>
      </c>
      <c r="D222" s="7" t="str">
        <f>VLOOKUP(C222,[2]Лист1!$B$3:$E$532,3,0)</f>
        <v>спортивный туризм</v>
      </c>
      <c r="E222" s="7"/>
      <c r="F222" s="7"/>
      <c r="G222" s="24" t="s">
        <v>14</v>
      </c>
      <c r="H222" s="24"/>
      <c r="I222" s="10" t="s">
        <v>15</v>
      </c>
      <c r="J222" s="12">
        <v>42825</v>
      </c>
      <c r="K222" s="11">
        <v>39</v>
      </c>
      <c r="L222" s="10" t="s">
        <v>15</v>
      </c>
      <c r="M222" s="51">
        <v>43555</v>
      </c>
      <c r="N222" s="11" t="s">
        <v>287</v>
      </c>
      <c r="O222" s="9">
        <f>M222+365</f>
        <v>43920</v>
      </c>
      <c r="P222" s="23" t="str">
        <f t="shared" si="6"/>
        <v>дистанции на средствах передвижения (авто)</v>
      </c>
      <c r="S222" s="47" t="e">
        <f>VLOOKUP($B222,[1]Лист1!$B$5:$G$100,5,0)</f>
        <v>#N/A</v>
      </c>
      <c r="T222" s="47" t="e">
        <f>VLOOKUP($B222,[1]Лист1!$B$5:$G$100,5,0)</f>
        <v>#N/A</v>
      </c>
    </row>
    <row r="223" spans="1:21" x14ac:dyDescent="0.25">
      <c r="A223" s="6">
        <v>220</v>
      </c>
      <c r="B223" s="7" t="s">
        <v>154</v>
      </c>
      <c r="C223" s="7" t="str">
        <f>VLOOKUP(B223,[2]Лист1!$B$3:$E$532,1,0)</f>
        <v>Опутников Алексей Леонидович</v>
      </c>
      <c r="D223" s="7">
        <f>VLOOKUP(C223,[2]Лист1!$B$3:$E$532,3,0)</f>
        <v>0</v>
      </c>
      <c r="E223" s="7">
        <v>2004</v>
      </c>
      <c r="F223" s="7">
        <v>16</v>
      </c>
      <c r="G223" s="24" t="s">
        <v>10</v>
      </c>
      <c r="H223" s="24"/>
      <c r="I223" s="10" t="s">
        <v>11</v>
      </c>
      <c r="J223" s="9">
        <v>43161</v>
      </c>
      <c r="K223" s="11">
        <v>81</v>
      </c>
      <c r="L223" s="10" t="s">
        <v>11</v>
      </c>
      <c r="M223" s="9">
        <v>43897</v>
      </c>
      <c r="N223" s="11" t="s">
        <v>25</v>
      </c>
      <c r="O223" s="9">
        <f>M223+365</f>
        <v>44262</v>
      </c>
      <c r="P223" s="23" t="str">
        <f t="shared" si="6"/>
        <v>дистанции пешеходные</v>
      </c>
      <c r="R223" s="23"/>
      <c r="S223" s="47">
        <f>VLOOKUP($B223,[1]Лист1!$B$5:$G$100,5,0)</f>
        <v>0</v>
      </c>
      <c r="T223" s="47">
        <f>VLOOKUP($B223,[1]Лист1!$B$5:$G$100,5,0)</f>
        <v>0</v>
      </c>
      <c r="U223" s="23"/>
    </row>
    <row r="224" spans="1:21" x14ac:dyDescent="0.25">
      <c r="A224" s="6">
        <v>221</v>
      </c>
      <c r="B224" s="7" t="s">
        <v>155</v>
      </c>
      <c r="C224" s="7" t="str">
        <f>VLOOKUP(B224,[2]Лист1!$B$3:$E$532,1,0)</f>
        <v>Опутников Леонид Валерьевич</v>
      </c>
      <c r="D224" s="7" t="str">
        <f>VLOOKUP(C224,[2]Лист1!$B$3:$E$532,3,0)</f>
        <v>спортивный туризм</v>
      </c>
      <c r="E224" s="7">
        <v>1969</v>
      </c>
      <c r="F224" s="7">
        <v>51</v>
      </c>
      <c r="G224" s="24" t="s">
        <v>10</v>
      </c>
      <c r="H224" s="24"/>
      <c r="I224" s="10" t="s">
        <v>8</v>
      </c>
      <c r="J224" s="9">
        <v>40966</v>
      </c>
      <c r="K224" s="8">
        <v>575</v>
      </c>
      <c r="L224" s="10" t="s">
        <v>8</v>
      </c>
      <c r="M224" s="9">
        <v>43511</v>
      </c>
      <c r="N224" s="11" t="s">
        <v>25</v>
      </c>
      <c r="O224" s="9">
        <f>M224+365*2</f>
        <v>44241</v>
      </c>
      <c r="P224" s="23" t="str">
        <f t="shared" si="6"/>
        <v>дистанции пешеходные</v>
      </c>
      <c r="R224" s="23"/>
      <c r="S224" s="47">
        <f>VLOOKUP($B224,[1]Лист1!$B$5:$G$100,5,0)</f>
        <v>222</v>
      </c>
      <c r="T224" s="47">
        <f>VLOOKUP($B224,[1]Лист1!$B$5:$G$100,5,0)</f>
        <v>222</v>
      </c>
      <c r="U224" s="23"/>
    </row>
    <row r="225" spans="1:21" x14ac:dyDescent="0.25">
      <c r="A225" s="6">
        <v>222</v>
      </c>
      <c r="B225" s="7" t="s">
        <v>156</v>
      </c>
      <c r="C225" s="7" t="str">
        <f>VLOOKUP(B225,[2]Лист1!$B$3:$E$532,1,0)</f>
        <v>Опутникова Валентина Павловна</v>
      </c>
      <c r="D225" s="7" t="str">
        <f>VLOOKUP(C225,[2]Лист1!$B$3:$E$532,3,0)</f>
        <v>спортивный туризм</v>
      </c>
      <c r="E225" s="7">
        <v>1967</v>
      </c>
      <c r="F225" s="7">
        <v>53</v>
      </c>
      <c r="G225" s="24" t="s">
        <v>10</v>
      </c>
      <c r="H225" s="24"/>
      <c r="I225" s="10" t="s">
        <v>8</v>
      </c>
      <c r="J225" s="9">
        <v>40966</v>
      </c>
      <c r="K225" s="8">
        <v>575</v>
      </c>
      <c r="L225" s="10" t="s">
        <v>8</v>
      </c>
      <c r="M225" s="9">
        <v>43511</v>
      </c>
      <c r="N225" s="11" t="s">
        <v>25</v>
      </c>
      <c r="O225" s="9">
        <f>M225+365*2</f>
        <v>44241</v>
      </c>
      <c r="P225" s="23" t="str">
        <f t="shared" si="6"/>
        <v>дистанции пешеходные</v>
      </c>
      <c r="R225" s="23"/>
      <c r="S225" s="47">
        <f>VLOOKUP($B225,[1]Лист1!$B$5:$G$100,5,0)</f>
        <v>40</v>
      </c>
      <c r="T225" s="47">
        <f>VLOOKUP($B225,[1]Лист1!$B$5:$G$100,5,0)</f>
        <v>40</v>
      </c>
      <c r="U225" s="23"/>
    </row>
    <row r="226" spans="1:21" x14ac:dyDescent="0.25">
      <c r="A226" s="6">
        <v>223</v>
      </c>
      <c r="B226" s="7" t="s">
        <v>157</v>
      </c>
      <c r="C226" s="7" t="str">
        <f>VLOOKUP(B226,[2]Лист1!$B$3:$E$532,1,0)</f>
        <v>Ордынский Андрей Владимирович</v>
      </c>
      <c r="D226" s="7" t="str">
        <f>VLOOKUP(C226,[2]Лист1!$B$3:$E$532,3,0)</f>
        <v>спортивный туризм</v>
      </c>
      <c r="E226" s="7">
        <v>1978</v>
      </c>
      <c r="F226" s="7">
        <v>42</v>
      </c>
      <c r="G226" s="24" t="s">
        <v>10</v>
      </c>
      <c r="H226" s="24"/>
      <c r="I226" s="10" t="s">
        <v>15</v>
      </c>
      <c r="J226" s="9">
        <v>42097</v>
      </c>
      <c r="K226" s="8">
        <v>1174</v>
      </c>
      <c r="L226" s="10" t="s">
        <v>15</v>
      </c>
      <c r="M226" s="9">
        <v>43876</v>
      </c>
      <c r="N226" s="11" t="s">
        <v>378</v>
      </c>
      <c r="O226" s="9">
        <f>M226+365</f>
        <v>44241</v>
      </c>
      <c r="P226" s="23" t="str">
        <f t="shared" si="6"/>
        <v>дистанции пешеходные</v>
      </c>
      <c r="R226" s="23"/>
      <c r="S226" s="47">
        <f>VLOOKUP($B226,[1]Лист1!$B$5:$G$100,5,0)</f>
        <v>0</v>
      </c>
      <c r="T226" s="47">
        <f>VLOOKUP($B226,[1]Лист1!$B$5:$G$100,5,0)</f>
        <v>0</v>
      </c>
      <c r="U226" s="23"/>
    </row>
    <row r="227" spans="1:21" x14ac:dyDescent="0.25">
      <c r="A227" s="6">
        <v>224</v>
      </c>
      <c r="B227" s="7" t="s">
        <v>158</v>
      </c>
      <c r="C227" s="7" t="str">
        <f>VLOOKUP(B227,[2]Лист1!$B$3:$E$532,1,0)</f>
        <v>Орехов Сергей Владимирович</v>
      </c>
      <c r="D227" s="7">
        <f>VLOOKUP(C227,[2]Лист1!$B$3:$E$532,3,0)</f>
        <v>0</v>
      </c>
      <c r="E227" s="7"/>
      <c r="F227" s="7"/>
      <c r="G227" s="24" t="s">
        <v>7</v>
      </c>
      <c r="H227" s="24"/>
      <c r="I227" s="10" t="s">
        <v>15</v>
      </c>
      <c r="J227" s="9">
        <v>43202</v>
      </c>
      <c r="K227" s="11">
        <v>73</v>
      </c>
      <c r="L227" s="10" t="s">
        <v>15</v>
      </c>
      <c r="M227" s="52">
        <v>43567</v>
      </c>
      <c r="N227" s="11" t="s">
        <v>365</v>
      </c>
      <c r="O227" s="9">
        <f>M227+365</f>
        <v>43932</v>
      </c>
      <c r="P227" s="23" t="str">
        <f t="shared" si="6"/>
        <v>дистанции горные</v>
      </c>
      <c r="R227" s="23"/>
      <c r="S227" s="47" t="e">
        <f>VLOOKUP($B227,[1]Лист1!$B$5:$G$100,5,0)</f>
        <v>#N/A</v>
      </c>
      <c r="T227" s="47" t="e">
        <f>VLOOKUP($B227,[1]Лист1!$B$5:$G$100,5,0)</f>
        <v>#N/A</v>
      </c>
      <c r="U227" s="23"/>
    </row>
    <row r="228" spans="1:21" x14ac:dyDescent="0.25">
      <c r="A228" s="6">
        <v>225</v>
      </c>
      <c r="B228" s="7" t="s">
        <v>159</v>
      </c>
      <c r="C228" s="7" t="str">
        <f>VLOOKUP(B228,[2]Лист1!$B$3:$E$532,1,0)</f>
        <v>Орлов Борис Константинович</v>
      </c>
      <c r="D228" s="7">
        <f>VLOOKUP(C228,[2]Лист1!$B$3:$E$532,3,0)</f>
        <v>0</v>
      </c>
      <c r="E228" s="7"/>
      <c r="F228" s="7"/>
      <c r="G228" s="24" t="s">
        <v>32</v>
      </c>
      <c r="H228" s="24"/>
      <c r="I228" s="10" t="s">
        <v>8</v>
      </c>
      <c r="J228" s="9">
        <v>43097</v>
      </c>
      <c r="K228" s="11">
        <v>271</v>
      </c>
      <c r="L228" s="10" t="s">
        <v>266</v>
      </c>
      <c r="M228" s="9"/>
      <c r="N228" s="11"/>
      <c r="O228" s="9"/>
      <c r="P228" s="23" t="str">
        <f t="shared" si="6"/>
        <v/>
      </c>
      <c r="R228" s="23"/>
      <c r="S228" s="47" t="e">
        <f>VLOOKUP($B228,[1]Лист1!$B$5:$G$100,5,0)</f>
        <v>#N/A</v>
      </c>
      <c r="T228" s="47" t="e">
        <f>VLOOKUP($B228,[1]Лист1!$B$5:$G$100,5,0)</f>
        <v>#N/A</v>
      </c>
      <c r="U228" s="23"/>
    </row>
    <row r="229" spans="1:21" x14ac:dyDescent="0.25">
      <c r="A229" s="6">
        <v>226</v>
      </c>
      <c r="B229" s="7" t="s">
        <v>160</v>
      </c>
      <c r="C229" s="7" t="str">
        <f>VLOOKUP(B229,[2]Лист1!$B$3:$E$532,1,0)</f>
        <v>Павлик Дмитрий Русланович</v>
      </c>
      <c r="D229" s="7" t="str">
        <f>VLOOKUP(C229,[2]Лист1!$B$3:$E$532,3,0)</f>
        <v>спортивный туризм</v>
      </c>
      <c r="E229" s="7">
        <v>1995</v>
      </c>
      <c r="F229" s="7">
        <v>25</v>
      </c>
      <c r="G229" s="24" t="s">
        <v>10</v>
      </c>
      <c r="H229" s="24"/>
      <c r="I229" s="10" t="s">
        <v>18</v>
      </c>
      <c r="J229" s="9">
        <v>42097</v>
      </c>
      <c r="K229" s="8">
        <v>1174</v>
      </c>
      <c r="L229" s="10" t="s">
        <v>15</v>
      </c>
      <c r="M229" s="9">
        <v>43876</v>
      </c>
      <c r="N229" s="11" t="s">
        <v>378</v>
      </c>
      <c r="O229" s="9">
        <f>M229+365</f>
        <v>44241</v>
      </c>
      <c r="P229" s="23" t="str">
        <f t="shared" si="6"/>
        <v>дистанции пешеходные</v>
      </c>
      <c r="R229" s="23"/>
      <c r="S229" s="47" t="e">
        <f>VLOOKUP($B229,[1]Лист1!$B$5:$G$100,5,0)</f>
        <v>#N/A</v>
      </c>
      <c r="T229" s="47" t="e">
        <f>VLOOKUP($B229,[1]Лист1!$B$5:$G$100,5,0)</f>
        <v>#N/A</v>
      </c>
      <c r="U229" s="23"/>
    </row>
    <row r="230" spans="1:21" x14ac:dyDescent="0.25">
      <c r="A230" s="6">
        <v>227</v>
      </c>
      <c r="B230" s="24" t="s">
        <v>284</v>
      </c>
      <c r="C230" s="7" t="str">
        <f>VLOOKUP(B230,[2]Лист1!$B$3:$E$532,1,0)</f>
        <v>Падорин Иван Константинович</v>
      </c>
      <c r="D230" s="7">
        <f>VLOOKUP(C230,[2]Лист1!$B$3:$E$532,3,0)</f>
        <v>0</v>
      </c>
      <c r="E230" s="7"/>
      <c r="F230" s="7"/>
      <c r="G230" s="24" t="s">
        <v>14</v>
      </c>
      <c r="H230" s="24"/>
      <c r="I230" s="10" t="s">
        <v>15</v>
      </c>
      <c r="J230" s="9">
        <v>43349</v>
      </c>
      <c r="K230" s="11" t="s">
        <v>34</v>
      </c>
      <c r="L230" s="10" t="s">
        <v>266</v>
      </c>
      <c r="M230" s="9"/>
      <c r="N230" s="11"/>
      <c r="O230" s="9"/>
      <c r="P230" s="23" t="str">
        <f t="shared" si="6"/>
        <v/>
      </c>
      <c r="R230" s="23"/>
      <c r="S230" s="47" t="e">
        <f>VLOOKUP($B230,[1]Лист1!$B$5:$G$100,5,0)</f>
        <v>#N/A</v>
      </c>
      <c r="T230" s="47" t="e">
        <f>VLOOKUP($B230,[1]Лист1!$B$5:$G$100,5,0)</f>
        <v>#N/A</v>
      </c>
      <c r="U230" s="23"/>
    </row>
    <row r="231" spans="1:21" x14ac:dyDescent="0.25">
      <c r="A231" s="6">
        <v>228</v>
      </c>
      <c r="B231" s="44" t="s">
        <v>161</v>
      </c>
      <c r="C231" s="7" t="str">
        <f>VLOOKUP(B231,[2]Лист1!$B$3:$E$532,1,0)</f>
        <v>Панкратова Олеся Викторовна</v>
      </c>
      <c r="D231" s="7" t="str">
        <f>VLOOKUP(C231,[2]Лист1!$B$3:$E$532,3,0)</f>
        <v>спортивный туризм</v>
      </c>
      <c r="E231" s="7">
        <v>1991</v>
      </c>
      <c r="F231" s="7">
        <v>29</v>
      </c>
      <c r="G231" s="24" t="s">
        <v>10</v>
      </c>
      <c r="H231" s="24"/>
      <c r="I231" s="10" t="s">
        <v>15</v>
      </c>
      <c r="J231" s="9">
        <v>43178</v>
      </c>
      <c r="K231" s="11">
        <v>49</v>
      </c>
      <c r="L231" s="10" t="s">
        <v>15</v>
      </c>
      <c r="M231" s="51">
        <v>43555</v>
      </c>
      <c r="N231" s="11" t="s">
        <v>287</v>
      </c>
      <c r="O231" s="9">
        <f>M231+365</f>
        <v>43920</v>
      </c>
      <c r="P231" s="23" t="str">
        <f t="shared" si="6"/>
        <v>дистанции пешеходные</v>
      </c>
      <c r="S231" s="47">
        <f>VLOOKUP($B231,[1]Лист1!$B$5:$G$200,4,0)</f>
        <v>0</v>
      </c>
      <c r="T231" s="47">
        <f>VLOOKUP($B231,[1]Лист1!$B$5:$G$100,5,0)</f>
        <v>0</v>
      </c>
    </row>
    <row r="232" spans="1:21" x14ac:dyDescent="0.25">
      <c r="A232" s="6">
        <v>229</v>
      </c>
      <c r="B232" s="7" t="s">
        <v>162</v>
      </c>
      <c r="C232" s="7" t="str">
        <f>VLOOKUP(B232,[2]Лист1!$B$3:$E$532,1,0)</f>
        <v>Пахомова Ксения Викторовна</v>
      </c>
      <c r="D232" s="7">
        <f>VLOOKUP(C232,[2]Лист1!$B$3:$E$532,3,0)</f>
        <v>0</v>
      </c>
      <c r="E232" s="7">
        <v>2003</v>
      </c>
      <c r="F232" s="7">
        <v>17</v>
      </c>
      <c r="G232" s="24" t="s">
        <v>10</v>
      </c>
      <c r="H232" s="24"/>
      <c r="I232" s="10" t="s">
        <v>11</v>
      </c>
      <c r="J232" s="9">
        <v>43146</v>
      </c>
      <c r="K232" s="11" t="s">
        <v>25</v>
      </c>
      <c r="L232" s="10" t="s">
        <v>266</v>
      </c>
      <c r="M232" s="9"/>
      <c r="N232" s="11"/>
      <c r="O232" s="9"/>
      <c r="P232" s="23" t="str">
        <f t="shared" si="6"/>
        <v/>
      </c>
      <c r="R232" s="23"/>
      <c r="S232" s="47" t="e">
        <f>VLOOKUP($B232,[1]Лист1!$B$5:$G$100,5,0)</f>
        <v>#N/A</v>
      </c>
      <c r="T232" s="47" t="e">
        <f>VLOOKUP($B232,[1]Лист1!$B$5:$G$100,5,0)</f>
        <v>#N/A</v>
      </c>
      <c r="U232" s="23"/>
    </row>
    <row r="233" spans="1:21" x14ac:dyDescent="0.25">
      <c r="A233" s="6">
        <v>230</v>
      </c>
      <c r="B233" s="24" t="s">
        <v>298</v>
      </c>
      <c r="C233" s="7" t="str">
        <f>VLOOKUP(B233,[2]Лист1!$B$3:$E$532,1,0)</f>
        <v>Певнева Марина Викторовна</v>
      </c>
      <c r="D233" s="7">
        <f>VLOOKUP(C233,[2]Лист1!$B$3:$E$532,3,0)</f>
        <v>0</v>
      </c>
      <c r="E233" s="7"/>
      <c r="F233" s="7"/>
      <c r="G233" s="24" t="s">
        <v>289</v>
      </c>
      <c r="H233" s="24"/>
      <c r="I233" s="10" t="s">
        <v>15</v>
      </c>
      <c r="J233" s="9">
        <v>43577</v>
      </c>
      <c r="K233" s="11" t="s">
        <v>301</v>
      </c>
      <c r="L233" s="10" t="s">
        <v>15</v>
      </c>
      <c r="M233" s="52">
        <v>43577</v>
      </c>
      <c r="N233" s="11" t="s">
        <v>301</v>
      </c>
      <c r="O233" s="9">
        <f>M233+365</f>
        <v>43942</v>
      </c>
      <c r="P233" s="23" t="str">
        <f t="shared" si="6"/>
        <v>дистанции на средствах передвижения (кони)</v>
      </c>
      <c r="R233" s="23"/>
      <c r="S233" s="47" t="e">
        <f>VLOOKUP($B233,[1]Лист1!$B$5:$G$100,5,0)</f>
        <v>#N/A</v>
      </c>
      <c r="T233" s="47" t="e">
        <f>VLOOKUP($B233,[1]Лист1!$B$5:$G$100,5,0)</f>
        <v>#N/A</v>
      </c>
      <c r="U233" s="23"/>
    </row>
    <row r="234" spans="1:21" x14ac:dyDescent="0.25">
      <c r="A234" s="6">
        <v>231</v>
      </c>
      <c r="B234" s="24" t="s">
        <v>241</v>
      </c>
      <c r="C234" s="7" t="str">
        <f>VLOOKUP(B234,[2]Лист1!$B$3:$E$532,1,0)</f>
        <v>Пендрикова Ольга Николаевна</v>
      </c>
      <c r="D234" s="7">
        <f>VLOOKUP(C234,[2]Лист1!$B$3:$E$532,3,0)</f>
        <v>0</v>
      </c>
      <c r="E234" s="7"/>
      <c r="F234" s="7"/>
      <c r="G234" s="24" t="s">
        <v>7</v>
      </c>
      <c r="H234" s="24"/>
      <c r="I234" s="10" t="s">
        <v>15</v>
      </c>
      <c r="J234" s="9">
        <v>43326</v>
      </c>
      <c r="K234" s="11" t="s">
        <v>362</v>
      </c>
      <c r="L234" s="10" t="s">
        <v>15</v>
      </c>
      <c r="M234" s="9">
        <v>43701</v>
      </c>
      <c r="N234" s="11" t="s">
        <v>366</v>
      </c>
      <c r="O234" s="9">
        <f>M234+365</f>
        <v>44066</v>
      </c>
      <c r="P234" s="23" t="str">
        <f t="shared" si="6"/>
        <v>дистанции горные</v>
      </c>
      <c r="R234" s="23"/>
      <c r="S234" s="47" t="e">
        <f>VLOOKUP($B234,[1]Лист1!$B$5:$G$100,5,0)</f>
        <v>#N/A</v>
      </c>
      <c r="T234" s="47" t="e">
        <f>VLOOKUP($B234,[1]Лист1!$B$5:$G$100,5,0)</f>
        <v>#N/A</v>
      </c>
      <c r="U234" s="23"/>
    </row>
    <row r="235" spans="1:21" x14ac:dyDescent="0.25">
      <c r="A235" s="6">
        <v>232</v>
      </c>
      <c r="B235" s="43" t="s">
        <v>337</v>
      </c>
      <c r="C235" s="7" t="str">
        <f>VLOOKUP(B235,[2]Лист1!$B$3:$E$532,1,0)</f>
        <v>Пестова Дарья Юрьевна</v>
      </c>
      <c r="D235" s="7">
        <f>VLOOKUP(C235,[2]Лист1!$B$3:$E$532,3,0)</f>
        <v>0</v>
      </c>
      <c r="E235" s="7"/>
      <c r="F235" s="7"/>
      <c r="G235" s="24" t="s">
        <v>7</v>
      </c>
      <c r="H235" s="24"/>
      <c r="I235" s="10" t="s">
        <v>15</v>
      </c>
      <c r="J235" s="9">
        <v>43577</v>
      </c>
      <c r="K235" s="11" t="s">
        <v>301</v>
      </c>
      <c r="L235" s="10" t="s">
        <v>15</v>
      </c>
      <c r="M235" s="52">
        <v>43577</v>
      </c>
      <c r="N235" s="11" t="s">
        <v>301</v>
      </c>
      <c r="O235" s="9">
        <f>M235+365</f>
        <v>43942</v>
      </c>
      <c r="P235" s="23" t="str">
        <f t="shared" si="6"/>
        <v>дистанции горные</v>
      </c>
      <c r="R235" s="23"/>
      <c r="S235" s="47" t="e">
        <f>VLOOKUP($B235,[1]Лист1!$B$5:$G$100,5,0)</f>
        <v>#N/A</v>
      </c>
      <c r="T235" s="47" t="e">
        <f>VLOOKUP($B235,[1]Лист1!$B$5:$G$100,5,0)</f>
        <v>#N/A</v>
      </c>
      <c r="U235" s="23"/>
    </row>
    <row r="236" spans="1:21" x14ac:dyDescent="0.25">
      <c r="A236" s="6">
        <v>233</v>
      </c>
      <c r="B236" s="24" t="s">
        <v>163</v>
      </c>
      <c r="C236" s="7" t="str">
        <f>VLOOKUP(B236,[2]Лист1!$B$3:$E$532,1,0)</f>
        <v>Петров Валерий Валерьевич</v>
      </c>
      <c r="D236" s="7" t="str">
        <f>VLOOKUP(C236,[2]Лист1!$B$3:$E$532,3,0)</f>
        <v>спортивный туризм</v>
      </c>
      <c r="E236" s="7">
        <v>1990</v>
      </c>
      <c r="F236" s="7">
        <v>30</v>
      </c>
      <c r="G236" s="24" t="s">
        <v>10</v>
      </c>
      <c r="H236" s="24"/>
      <c r="I236" s="10" t="s">
        <v>18</v>
      </c>
      <c r="J236" s="9">
        <v>43244</v>
      </c>
      <c r="K236" s="11">
        <v>117</v>
      </c>
      <c r="L236" s="10" t="s">
        <v>18</v>
      </c>
      <c r="M236" s="54">
        <v>43244</v>
      </c>
      <c r="N236" s="11">
        <v>117</v>
      </c>
      <c r="O236" s="9">
        <f>M236+365*2</f>
        <v>43974</v>
      </c>
      <c r="P236" s="23" t="str">
        <f t="shared" si="6"/>
        <v>дистанции пешеходные</v>
      </c>
      <c r="R236" s="23"/>
      <c r="S236" s="47">
        <f>VLOOKUP($B236,[1]Лист1!$B$5:$G$100,5,0)</f>
        <v>24</v>
      </c>
      <c r="T236" s="47">
        <f>VLOOKUP($B236,[1]Лист1!$B$5:$G$100,5,0)</f>
        <v>24</v>
      </c>
      <c r="U236" s="23"/>
    </row>
    <row r="237" spans="1:21" x14ac:dyDescent="0.25">
      <c r="A237" s="6">
        <v>234</v>
      </c>
      <c r="B237" s="7" t="s">
        <v>164</v>
      </c>
      <c r="C237" s="7" t="str">
        <f>VLOOKUP(B237,[2]Лист1!$B$3:$E$532,1,0)</f>
        <v>Петров Виталий Викторович</v>
      </c>
      <c r="D237" s="7" t="str">
        <f>VLOOKUP(C237,[2]Лист1!$B$3:$E$532,3,0)</f>
        <v>спортивный туризм</v>
      </c>
      <c r="E237" s="7"/>
      <c r="F237" s="7"/>
      <c r="G237" s="24" t="s">
        <v>14</v>
      </c>
      <c r="H237" s="24"/>
      <c r="I237" s="10" t="s">
        <v>8</v>
      </c>
      <c r="J237" s="9">
        <v>42825</v>
      </c>
      <c r="K237" s="11">
        <v>39</v>
      </c>
      <c r="L237" s="10" t="s">
        <v>8</v>
      </c>
      <c r="M237" s="9">
        <v>43555</v>
      </c>
      <c r="N237" s="11" t="s">
        <v>287</v>
      </c>
      <c r="O237" s="9">
        <f>M237+365*2</f>
        <v>44285</v>
      </c>
      <c r="P237" s="23" t="str">
        <f t="shared" si="6"/>
        <v>дистанции на средствах передвижения (авто)</v>
      </c>
      <c r="R237" s="23"/>
      <c r="S237" s="47" t="e">
        <f>VLOOKUP($B237,[1]Лист1!$B$5:$G$100,5,0)</f>
        <v>#N/A</v>
      </c>
      <c r="T237" s="47" t="e">
        <f>VLOOKUP($B237,[1]Лист1!$B$5:$G$100,5,0)</f>
        <v>#N/A</v>
      </c>
      <c r="U237" s="23"/>
    </row>
    <row r="238" spans="1:21" x14ac:dyDescent="0.25">
      <c r="A238" s="6">
        <v>235</v>
      </c>
      <c r="B238" s="7" t="s">
        <v>165</v>
      </c>
      <c r="C238" s="7" t="str">
        <f>VLOOKUP(B238,[2]Лист1!$B$3:$E$532,1,0)</f>
        <v>Петров Олег Александрович</v>
      </c>
      <c r="D238" s="7" t="str">
        <f>VLOOKUP(C238,[2]Лист1!$B$3:$E$532,3,0)</f>
        <v>спортивный туризм</v>
      </c>
      <c r="E238" s="7">
        <v>1979</v>
      </c>
      <c r="F238" s="7">
        <v>41</v>
      </c>
      <c r="G238" s="24" t="s">
        <v>10</v>
      </c>
      <c r="H238" s="24"/>
      <c r="I238" s="10" t="s">
        <v>8</v>
      </c>
      <c r="J238" s="9">
        <v>41345</v>
      </c>
      <c r="K238" s="8">
        <v>717</v>
      </c>
      <c r="L238" s="10" t="s">
        <v>8</v>
      </c>
      <c r="M238" s="9">
        <v>43511</v>
      </c>
      <c r="N238" s="11" t="s">
        <v>25</v>
      </c>
      <c r="O238" s="9">
        <f>M238+365*2</f>
        <v>44241</v>
      </c>
      <c r="P238" s="23" t="str">
        <f t="shared" si="6"/>
        <v>дистанции пешеходные</v>
      </c>
      <c r="R238" s="23"/>
      <c r="S238" s="47">
        <f>VLOOKUP($B238,[1]Лист1!$B$5:$G$100,5,0)</f>
        <v>0</v>
      </c>
      <c r="T238" s="47">
        <f>VLOOKUP($B238,[1]Лист1!$B$5:$G$100,5,0)</f>
        <v>0</v>
      </c>
      <c r="U238" s="23"/>
    </row>
    <row r="239" spans="1:21" x14ac:dyDescent="0.25">
      <c r="A239" s="6">
        <v>236</v>
      </c>
      <c r="B239" s="43" t="s">
        <v>338</v>
      </c>
      <c r="C239" s="7" t="str">
        <f>VLOOKUP(B239,[2]Лист1!$B$3:$E$532,1,0)</f>
        <v>Петрова Любовь Игоревна</v>
      </c>
      <c r="D239" s="7">
        <f>VLOOKUP(C239,[2]Лист1!$B$3:$E$532,3,0)</f>
        <v>0</v>
      </c>
      <c r="E239" s="7"/>
      <c r="F239" s="7"/>
      <c r="G239" s="24" t="s">
        <v>7</v>
      </c>
      <c r="H239" s="24"/>
      <c r="I239" s="10" t="s">
        <v>15</v>
      </c>
      <c r="J239" s="9">
        <v>43577</v>
      </c>
      <c r="K239" s="11" t="s">
        <v>301</v>
      </c>
      <c r="L239" s="10" t="s">
        <v>15</v>
      </c>
      <c r="M239" s="52">
        <v>43577</v>
      </c>
      <c r="N239" s="11" t="s">
        <v>301</v>
      </c>
      <c r="O239" s="9">
        <f>M239+365</f>
        <v>43942</v>
      </c>
      <c r="P239" s="23" t="str">
        <f t="shared" si="6"/>
        <v>дистанции горные</v>
      </c>
      <c r="R239" s="23"/>
      <c r="S239" s="47" t="e">
        <f>VLOOKUP($B239,[1]Лист1!$B$5:$G$100,5,0)</f>
        <v>#N/A</v>
      </c>
      <c r="T239" s="47" t="e">
        <f>VLOOKUP($B239,[1]Лист1!$B$5:$G$100,5,0)</f>
        <v>#N/A</v>
      </c>
      <c r="U239" s="23"/>
    </row>
    <row r="240" spans="1:21" x14ac:dyDescent="0.25">
      <c r="A240" s="6">
        <v>237</v>
      </c>
      <c r="B240" s="7" t="s">
        <v>166</v>
      </c>
      <c r="C240" s="7" t="str">
        <f>VLOOKUP(B240,[2]Лист1!$B$3:$E$532,1,0)</f>
        <v>Погоняйло Никита Сергеевич</v>
      </c>
      <c r="D240" s="7" t="str">
        <f>VLOOKUP(C240,[2]Лист1!$B$3:$E$532,3,0)</f>
        <v>спортивный туризм</v>
      </c>
      <c r="E240" s="7">
        <v>2003</v>
      </c>
      <c r="F240" s="7">
        <v>17</v>
      </c>
      <c r="G240" s="24" t="s">
        <v>10</v>
      </c>
      <c r="H240" s="24"/>
      <c r="I240" s="10" t="s">
        <v>15</v>
      </c>
      <c r="J240" s="12">
        <v>43914</v>
      </c>
      <c r="K240" s="11" t="s">
        <v>408</v>
      </c>
      <c r="L240" s="10" t="s">
        <v>15</v>
      </c>
      <c r="M240" s="12">
        <v>43914</v>
      </c>
      <c r="N240" s="11" t="s">
        <v>408</v>
      </c>
      <c r="O240" s="9">
        <f>M240+365</f>
        <v>44279</v>
      </c>
      <c r="P240" s="23" t="str">
        <f t="shared" si="6"/>
        <v>дистанции пешеходные</v>
      </c>
      <c r="R240" s="23"/>
      <c r="S240" s="47">
        <f>VLOOKUP($B240,[1]Лист1!$B$5:$G$100,5,0)</f>
        <v>0</v>
      </c>
      <c r="T240" s="47">
        <f>VLOOKUP($B240,[1]Лист1!$B$5:$G$100,5,0)</f>
        <v>0</v>
      </c>
      <c r="U240" s="23"/>
    </row>
    <row r="241" spans="1:21" x14ac:dyDescent="0.25">
      <c r="A241" s="6">
        <v>238</v>
      </c>
      <c r="B241" s="7" t="s">
        <v>396</v>
      </c>
      <c r="C241" s="7" t="e">
        <f>VLOOKUP(B241,[2]Лист1!$B$3:$E$532,1,0)</f>
        <v>#N/A</v>
      </c>
      <c r="D241" s="7" t="e">
        <f>VLOOKUP(C241,[2]Лист1!$B$3:$E$532,3,0)</f>
        <v>#N/A</v>
      </c>
      <c r="E241" s="7"/>
      <c r="F241" s="7"/>
      <c r="G241" s="24" t="s">
        <v>315</v>
      </c>
      <c r="H241" s="24"/>
      <c r="I241" s="10" t="s">
        <v>15</v>
      </c>
      <c r="J241" s="12">
        <v>43892</v>
      </c>
      <c r="K241" s="11" t="s">
        <v>381</v>
      </c>
      <c r="L241" s="10" t="s">
        <v>15</v>
      </c>
      <c r="M241" s="9">
        <v>43892</v>
      </c>
      <c r="N241" s="11" t="s">
        <v>381</v>
      </c>
      <c r="O241" s="9">
        <f>M241+365</f>
        <v>44257</v>
      </c>
      <c r="P241" s="23" t="str">
        <f t="shared" si="6"/>
        <v>маршруты</v>
      </c>
      <c r="R241" s="23"/>
      <c r="S241" s="47" t="e">
        <f>VLOOKUP($B241,[1]Лист1!$B$5:$G$100,5,0)</f>
        <v>#N/A</v>
      </c>
      <c r="T241" s="47" t="e">
        <f>VLOOKUP($B241,[1]Лист1!$B$5:$G$100,5,0)</f>
        <v>#N/A</v>
      </c>
      <c r="U241" s="23"/>
    </row>
    <row r="242" spans="1:21" x14ac:dyDescent="0.25">
      <c r="A242" s="6">
        <v>239</v>
      </c>
      <c r="B242" s="24" t="s">
        <v>249</v>
      </c>
      <c r="C242" s="7" t="str">
        <f>VLOOKUP(B242,[2]Лист1!$B$3:$E$532,1,0)</f>
        <v>Полиенко Наталья Николаевна</v>
      </c>
      <c r="D242" s="7">
        <f>VLOOKUP(C242,[2]Лист1!$B$3:$E$532,3,0)</f>
        <v>0</v>
      </c>
      <c r="E242" s="7"/>
      <c r="F242" s="7"/>
      <c r="G242" s="24" t="s">
        <v>14</v>
      </c>
      <c r="H242" s="24"/>
      <c r="I242" s="10" t="s">
        <v>15</v>
      </c>
      <c r="J242" s="9">
        <v>43349</v>
      </c>
      <c r="K242" s="11" t="s">
        <v>34</v>
      </c>
      <c r="L242" s="10" t="s">
        <v>266</v>
      </c>
      <c r="M242" s="9"/>
      <c r="N242" s="11"/>
      <c r="O242" s="9"/>
      <c r="P242" s="23" t="str">
        <f t="shared" si="6"/>
        <v/>
      </c>
      <c r="R242" s="23"/>
      <c r="S242" s="47" t="e">
        <f>VLOOKUP($B242,[1]Лист1!$B$5:$G$100,5,0)</f>
        <v>#N/A</v>
      </c>
      <c r="T242" s="47" t="e">
        <f>VLOOKUP($B242,[1]Лист1!$B$5:$G$100,5,0)</f>
        <v>#N/A</v>
      </c>
      <c r="U242" s="23"/>
    </row>
    <row r="243" spans="1:21" x14ac:dyDescent="0.25">
      <c r="A243" s="6">
        <v>240</v>
      </c>
      <c r="B243" s="7" t="s">
        <v>167</v>
      </c>
      <c r="C243" s="7" t="str">
        <f>VLOOKUP(B243,[2]Лист1!$B$3:$E$532,1,0)</f>
        <v>Полищук Валерия Александровна</v>
      </c>
      <c r="D243" s="7" t="str">
        <f>VLOOKUP(C243,[2]Лист1!$B$3:$E$532,3,0)</f>
        <v>спортивный туризм</v>
      </c>
      <c r="E243" s="7"/>
      <c r="F243" s="7"/>
      <c r="G243" s="24" t="s">
        <v>7</v>
      </c>
      <c r="H243" s="24"/>
      <c r="I243" s="10" t="s">
        <v>15</v>
      </c>
      <c r="J243" s="12">
        <v>41737</v>
      </c>
      <c r="K243" s="11">
        <v>1150</v>
      </c>
      <c r="L243" s="10" t="s">
        <v>15</v>
      </c>
      <c r="M243" s="9">
        <v>43876</v>
      </c>
      <c r="N243" s="11" t="s">
        <v>378</v>
      </c>
      <c r="O243" s="9">
        <f t="shared" ref="O243:O250" si="7">M243+365</f>
        <v>44241</v>
      </c>
      <c r="P243" s="23" t="str">
        <f t="shared" si="6"/>
        <v>дистанции горные</v>
      </c>
      <c r="R243" s="23"/>
      <c r="S243" s="47" t="e">
        <f>VLOOKUP($B243,[1]Лист1!$B$5:$G$100,5,0)</f>
        <v>#N/A</v>
      </c>
      <c r="T243" s="47" t="e">
        <f>VLOOKUP($B243,[1]Лист1!$B$5:$G$100,5,0)</f>
        <v>#N/A</v>
      </c>
      <c r="U243" s="23"/>
    </row>
    <row r="244" spans="1:21" x14ac:dyDescent="0.25">
      <c r="A244" s="6">
        <v>241</v>
      </c>
      <c r="B244" s="45" t="s">
        <v>286</v>
      </c>
      <c r="C244" s="7" t="str">
        <f>VLOOKUP(B244,[2]Лист1!$B$3:$E$532,1,0)</f>
        <v>Пономарева Светлана Владимировна</v>
      </c>
      <c r="D244" s="7" t="str">
        <f>VLOOKUP(C244,[2]Лист1!$B$3:$E$532,3,0)</f>
        <v>спортивный туризм</v>
      </c>
      <c r="E244" s="7">
        <v>1961</v>
      </c>
      <c r="F244" s="7">
        <v>59</v>
      </c>
      <c r="G244" s="24" t="s">
        <v>10</v>
      </c>
      <c r="H244" s="24"/>
      <c r="I244" s="10" t="s">
        <v>15</v>
      </c>
      <c r="J244" s="12">
        <v>43563</v>
      </c>
      <c r="K244" s="11" t="s">
        <v>285</v>
      </c>
      <c r="L244" s="10" t="s">
        <v>15</v>
      </c>
      <c r="M244" s="53">
        <v>43563</v>
      </c>
      <c r="N244" s="11" t="s">
        <v>285</v>
      </c>
      <c r="O244" s="9">
        <f t="shared" si="7"/>
        <v>43928</v>
      </c>
      <c r="P244" s="23" t="str">
        <f t="shared" si="6"/>
        <v>дистанции пешеходные</v>
      </c>
      <c r="R244" s="23"/>
      <c r="S244" s="47">
        <f>VLOOKUP($B244,[1]Лист1!$B$5:$G$100,5,0)</f>
        <v>0</v>
      </c>
      <c r="T244" s="47">
        <f>VLOOKUP($B244,[1]Лист1!$B$5:$G$100,5,0)</f>
        <v>0</v>
      </c>
      <c r="U244" s="23"/>
    </row>
    <row r="245" spans="1:21" x14ac:dyDescent="0.25">
      <c r="A245" s="6">
        <v>242</v>
      </c>
      <c r="B245" s="43" t="s">
        <v>339</v>
      </c>
      <c r="C245" s="7" t="str">
        <f>VLOOKUP(B245,[2]Лист1!$B$3:$E$532,1,0)</f>
        <v>Попов Александр Андреевич</v>
      </c>
      <c r="D245" s="7">
        <f>VLOOKUP(C245,[2]Лист1!$B$3:$E$532,3,0)</f>
        <v>0</v>
      </c>
      <c r="E245" s="7"/>
      <c r="F245" s="7"/>
      <c r="G245" s="24" t="s">
        <v>7</v>
      </c>
      <c r="H245" s="24"/>
      <c r="I245" s="10" t="s">
        <v>15</v>
      </c>
      <c r="J245" s="9">
        <v>43577</v>
      </c>
      <c r="K245" s="11" t="s">
        <v>301</v>
      </c>
      <c r="L245" s="10" t="s">
        <v>15</v>
      </c>
      <c r="M245" s="52">
        <v>43577</v>
      </c>
      <c r="N245" s="11" t="s">
        <v>301</v>
      </c>
      <c r="O245" s="9">
        <f t="shared" si="7"/>
        <v>43942</v>
      </c>
      <c r="P245" s="23" t="str">
        <f t="shared" si="6"/>
        <v>дистанции горные</v>
      </c>
      <c r="R245" s="23"/>
      <c r="S245" s="47" t="e">
        <f>VLOOKUP($B245,[1]Лист1!$B$5:$G$100,5,0)</f>
        <v>#N/A</v>
      </c>
      <c r="T245" s="47" t="e">
        <f>VLOOKUP($B245,[1]Лист1!$B$5:$G$100,5,0)</f>
        <v>#N/A</v>
      </c>
      <c r="U245" s="23"/>
    </row>
    <row r="246" spans="1:21" x14ac:dyDescent="0.25">
      <c r="A246" s="6">
        <v>243</v>
      </c>
      <c r="B246" s="43" t="s">
        <v>340</v>
      </c>
      <c r="C246" s="7" t="str">
        <f>VLOOKUP(B246,[2]Лист1!$B$3:$E$532,1,0)</f>
        <v>Попов Антон Игоревич</v>
      </c>
      <c r="D246" s="7">
        <f>VLOOKUP(C246,[2]Лист1!$B$3:$E$532,3,0)</f>
        <v>0</v>
      </c>
      <c r="E246" s="7"/>
      <c r="F246" s="7"/>
      <c r="G246" s="24" t="s">
        <v>7</v>
      </c>
      <c r="H246" s="24"/>
      <c r="I246" s="10" t="s">
        <v>15</v>
      </c>
      <c r="J246" s="9">
        <v>43577</v>
      </c>
      <c r="K246" s="11" t="s">
        <v>301</v>
      </c>
      <c r="L246" s="10" t="s">
        <v>15</v>
      </c>
      <c r="M246" s="52">
        <v>43577</v>
      </c>
      <c r="N246" s="11" t="s">
        <v>301</v>
      </c>
      <c r="O246" s="9">
        <f t="shared" si="7"/>
        <v>43942</v>
      </c>
      <c r="P246" s="23" t="str">
        <f t="shared" si="6"/>
        <v>дистанции горные</v>
      </c>
      <c r="R246" s="23"/>
      <c r="S246" s="47" t="e">
        <f>VLOOKUP($B246,[1]Лист1!$B$5:$G$100,5,0)</f>
        <v>#N/A</v>
      </c>
      <c r="T246" s="47" t="e">
        <f>VLOOKUP($B246,[1]Лист1!$B$5:$G$100,5,0)</f>
        <v>#N/A</v>
      </c>
      <c r="U246" s="23"/>
    </row>
    <row r="247" spans="1:21" x14ac:dyDescent="0.25">
      <c r="A247" s="6">
        <v>244</v>
      </c>
      <c r="B247" s="43" t="s">
        <v>341</v>
      </c>
      <c r="C247" s="7" t="str">
        <f>VLOOKUP(B247,[2]Лист1!$B$3:$E$532,1,0)</f>
        <v>Попова Елизавета Андреевна</v>
      </c>
      <c r="D247" s="7">
        <f>VLOOKUP(C247,[2]Лист1!$B$3:$E$532,3,0)</f>
        <v>0</v>
      </c>
      <c r="E247" s="7"/>
      <c r="F247" s="7"/>
      <c r="G247" s="24" t="s">
        <v>315</v>
      </c>
      <c r="H247" s="24"/>
      <c r="I247" s="10" t="s">
        <v>15</v>
      </c>
      <c r="J247" s="9">
        <v>43577</v>
      </c>
      <c r="K247" s="11" t="s">
        <v>301</v>
      </c>
      <c r="L247" s="10" t="s">
        <v>15</v>
      </c>
      <c r="M247" s="52">
        <v>43577</v>
      </c>
      <c r="N247" s="11" t="s">
        <v>301</v>
      </c>
      <c r="O247" s="9">
        <f t="shared" si="7"/>
        <v>43942</v>
      </c>
      <c r="P247" s="23" t="str">
        <f t="shared" si="6"/>
        <v>маршруты</v>
      </c>
      <c r="R247" s="23"/>
      <c r="S247" s="47" t="e">
        <f>VLOOKUP($B247,[1]Лист1!$B$5:$G$100,5,0)</f>
        <v>#N/A</v>
      </c>
      <c r="T247" s="47" t="e">
        <f>VLOOKUP($B247,[1]Лист1!$B$5:$G$100,5,0)</f>
        <v>#N/A</v>
      </c>
      <c r="U247" s="23"/>
    </row>
    <row r="248" spans="1:21" x14ac:dyDescent="0.25">
      <c r="A248" s="6">
        <v>245</v>
      </c>
      <c r="B248" s="24" t="s">
        <v>168</v>
      </c>
      <c r="C248" s="7" t="str">
        <f>VLOOKUP(B248,[2]Лист1!$B$3:$E$532,1,0)</f>
        <v>Приходько Сергей Александрович</v>
      </c>
      <c r="D248" s="7">
        <f>VLOOKUP(C248,[2]Лист1!$B$3:$E$532,3,0)</f>
        <v>0</v>
      </c>
      <c r="E248" s="7">
        <v>2002</v>
      </c>
      <c r="F248" s="7">
        <v>18</v>
      </c>
      <c r="G248" s="24" t="s">
        <v>10</v>
      </c>
      <c r="H248" s="24"/>
      <c r="I248" s="10" t="s">
        <v>15</v>
      </c>
      <c r="J248" s="9">
        <v>43349</v>
      </c>
      <c r="K248" s="11" t="s">
        <v>34</v>
      </c>
      <c r="L248" s="10" t="s">
        <v>15</v>
      </c>
      <c r="M248" s="9">
        <v>43714</v>
      </c>
      <c r="N248" s="11" t="s">
        <v>364</v>
      </c>
      <c r="O248" s="9">
        <f t="shared" si="7"/>
        <v>44079</v>
      </c>
      <c r="P248" s="23" t="str">
        <f t="shared" si="6"/>
        <v>дистанции пешеходные</v>
      </c>
      <c r="R248" s="23"/>
      <c r="S248" s="47">
        <f>VLOOKUP($B248,[1]Лист1!$B$5:$G$100,5,0)</f>
        <v>0</v>
      </c>
      <c r="T248" s="47">
        <f>VLOOKUP($B248,[1]Лист1!$B$5:$G$100,5,0)</f>
        <v>0</v>
      </c>
      <c r="U248" s="23"/>
    </row>
    <row r="249" spans="1:21" x14ac:dyDescent="0.25">
      <c r="A249" s="6">
        <v>246</v>
      </c>
      <c r="B249" s="43" t="s">
        <v>342</v>
      </c>
      <c r="C249" s="7" t="str">
        <f>VLOOKUP(B249,[2]Лист1!$B$3:$E$532,1,0)</f>
        <v>Профе Павел Викторович</v>
      </c>
      <c r="D249" s="7">
        <f>VLOOKUP(C249,[2]Лист1!$B$3:$E$532,3,0)</f>
        <v>0</v>
      </c>
      <c r="E249" s="7"/>
      <c r="F249" s="7"/>
      <c r="G249" s="24" t="s">
        <v>7</v>
      </c>
      <c r="H249" s="24"/>
      <c r="I249" s="10" t="s">
        <v>15</v>
      </c>
      <c r="J249" s="9">
        <v>43577</v>
      </c>
      <c r="K249" s="11" t="s">
        <v>301</v>
      </c>
      <c r="L249" s="10" t="s">
        <v>15</v>
      </c>
      <c r="M249" s="52">
        <v>43577</v>
      </c>
      <c r="N249" s="11" t="s">
        <v>301</v>
      </c>
      <c r="O249" s="9">
        <f t="shared" si="7"/>
        <v>43942</v>
      </c>
      <c r="P249" s="23" t="str">
        <f t="shared" si="6"/>
        <v>дистанции горные</v>
      </c>
      <c r="R249" s="23"/>
      <c r="S249" s="47" t="e">
        <f>VLOOKUP($B249,[1]Лист1!$B$5:$G$100,5,0)</f>
        <v>#N/A</v>
      </c>
      <c r="T249" s="47" t="e">
        <f>VLOOKUP($B249,[1]Лист1!$B$5:$G$100,5,0)</f>
        <v>#N/A</v>
      </c>
      <c r="U249" s="23"/>
    </row>
    <row r="250" spans="1:21" x14ac:dyDescent="0.25">
      <c r="A250" s="6">
        <v>247</v>
      </c>
      <c r="B250" s="43" t="s">
        <v>343</v>
      </c>
      <c r="C250" s="7" t="str">
        <f>VLOOKUP(B250,[2]Лист1!$B$3:$E$532,1,0)</f>
        <v>Пушкина Наталья Сергеевна</v>
      </c>
      <c r="D250" s="7">
        <f>VLOOKUP(C250,[2]Лист1!$B$3:$E$532,3,0)</f>
        <v>0</v>
      </c>
      <c r="E250" s="7"/>
      <c r="F250" s="7"/>
      <c r="G250" s="24" t="s">
        <v>315</v>
      </c>
      <c r="H250" s="24"/>
      <c r="I250" s="10" t="s">
        <v>15</v>
      </c>
      <c r="J250" s="9">
        <v>43577</v>
      </c>
      <c r="K250" s="11" t="s">
        <v>301</v>
      </c>
      <c r="L250" s="10" t="s">
        <v>15</v>
      </c>
      <c r="M250" s="52">
        <v>43577</v>
      </c>
      <c r="N250" s="11" t="s">
        <v>301</v>
      </c>
      <c r="O250" s="9">
        <f t="shared" si="7"/>
        <v>43942</v>
      </c>
      <c r="P250" s="23" t="str">
        <f t="shared" si="6"/>
        <v>маршруты</v>
      </c>
      <c r="R250" s="23"/>
      <c r="S250" s="47" t="e">
        <f>VLOOKUP($B250,[1]Лист1!$B$5:$G$100,5,0)</f>
        <v>#N/A</v>
      </c>
      <c r="T250" s="47" t="e">
        <f>VLOOKUP($B250,[1]Лист1!$B$5:$G$100,5,0)</f>
        <v>#N/A</v>
      </c>
      <c r="U250" s="23"/>
    </row>
    <row r="251" spans="1:21" x14ac:dyDescent="0.25">
      <c r="A251" s="6">
        <v>248</v>
      </c>
      <c r="B251" s="24" t="s">
        <v>169</v>
      </c>
      <c r="C251" s="7" t="str">
        <f>VLOOKUP(B251,[2]Лист1!$B$3:$E$532,1,0)</f>
        <v>Пушков Игорь Викторович</v>
      </c>
      <c r="D251" s="7" t="str">
        <f>VLOOKUP(C251,[2]Лист1!$B$3:$E$532,3,0)</f>
        <v>спортивный туризм</v>
      </c>
      <c r="E251" s="7"/>
      <c r="F251" s="7"/>
      <c r="G251" s="24" t="s">
        <v>32</v>
      </c>
      <c r="H251" s="24"/>
      <c r="I251" s="10" t="s">
        <v>18</v>
      </c>
      <c r="J251" s="9">
        <v>43349</v>
      </c>
      <c r="K251" s="11" t="s">
        <v>34</v>
      </c>
      <c r="L251" s="10" t="s">
        <v>18</v>
      </c>
      <c r="M251" s="9">
        <v>43349</v>
      </c>
      <c r="N251" s="11" t="s">
        <v>34</v>
      </c>
      <c r="O251" s="9">
        <f>M251+365*2</f>
        <v>44079</v>
      </c>
      <c r="P251" s="23" t="str">
        <f t="shared" si="6"/>
        <v>дистанции водные</v>
      </c>
      <c r="R251" s="23"/>
      <c r="S251" s="47" t="e">
        <f>VLOOKUP($B251,[1]Лист1!$B$5:$G$100,5,0)</f>
        <v>#N/A</v>
      </c>
      <c r="T251" s="47" t="e">
        <f>VLOOKUP($B251,[1]Лист1!$B$5:$G$100,5,0)</f>
        <v>#N/A</v>
      </c>
      <c r="U251" s="23"/>
    </row>
    <row r="252" spans="1:21" x14ac:dyDescent="0.25">
      <c r="A252" s="6">
        <v>249</v>
      </c>
      <c r="B252" s="24" t="s">
        <v>170</v>
      </c>
      <c r="C252" s="7" t="str">
        <f>VLOOKUP(B252,[2]Лист1!$B$3:$E$532,1,0)</f>
        <v>Пушкова Ольга Игоревна</v>
      </c>
      <c r="D252" s="7" t="str">
        <f>VLOOKUP(C252,[2]Лист1!$B$3:$E$532,3,0)</f>
        <v>спортивный туризм</v>
      </c>
      <c r="E252" s="7"/>
      <c r="F252" s="7"/>
      <c r="G252" s="24" t="s">
        <v>32</v>
      </c>
      <c r="H252" s="24"/>
      <c r="I252" s="10" t="s">
        <v>18</v>
      </c>
      <c r="J252" s="9">
        <v>43349</v>
      </c>
      <c r="K252" s="11" t="s">
        <v>34</v>
      </c>
      <c r="L252" s="10" t="s">
        <v>18</v>
      </c>
      <c r="M252" s="9">
        <v>43349</v>
      </c>
      <c r="N252" s="11" t="s">
        <v>34</v>
      </c>
      <c r="O252" s="9">
        <f>M252+365*2</f>
        <v>44079</v>
      </c>
      <c r="P252" s="23" t="str">
        <f t="shared" si="6"/>
        <v>дистанции водные</v>
      </c>
      <c r="R252" s="23"/>
      <c r="S252" s="47" t="e">
        <f>VLOOKUP($B252,[1]Лист1!$B$5:$G$100,5,0)</f>
        <v>#N/A</v>
      </c>
      <c r="T252" s="47" t="e">
        <f>VLOOKUP($B252,[1]Лист1!$B$5:$G$100,5,0)</f>
        <v>#N/A</v>
      </c>
      <c r="U252" s="23"/>
    </row>
    <row r="253" spans="1:21" x14ac:dyDescent="0.25">
      <c r="A253" s="6">
        <v>250</v>
      </c>
      <c r="B253" s="7" t="s">
        <v>171</v>
      </c>
      <c r="C253" s="7" t="str">
        <f>VLOOKUP(B253,[2]Лист1!$B$3:$E$532,1,0)</f>
        <v>Пынник Сергей Александрович</v>
      </c>
      <c r="D253" s="7" t="str">
        <f>VLOOKUP(C253,[2]Лист1!$B$3:$E$532,3,0)</f>
        <v>спортивный туризм</v>
      </c>
      <c r="E253" s="7">
        <v>1988</v>
      </c>
      <c r="F253" s="7">
        <v>32</v>
      </c>
      <c r="G253" s="24" t="s">
        <v>10</v>
      </c>
      <c r="H253" s="24"/>
      <c r="I253" s="10" t="s">
        <v>8</v>
      </c>
      <c r="J253" s="9">
        <v>42606</v>
      </c>
      <c r="K253" s="10">
        <v>167</v>
      </c>
      <c r="L253" s="10" t="s">
        <v>8</v>
      </c>
      <c r="M253" s="9">
        <v>43336</v>
      </c>
      <c r="N253" s="11" t="s">
        <v>30</v>
      </c>
      <c r="O253" s="9">
        <f>M253+365*2</f>
        <v>44066</v>
      </c>
      <c r="P253" s="23" t="str">
        <f t="shared" si="6"/>
        <v>дистанции пешеходные</v>
      </c>
      <c r="R253" s="23"/>
      <c r="S253" s="47">
        <f>VLOOKUP($B253,[1]Лист1!$B$5:$G$100,5,0)</f>
        <v>80</v>
      </c>
      <c r="T253" s="47">
        <f>VLOOKUP($B253,[1]Лист1!$B$5:$G$100,5,0)</f>
        <v>80</v>
      </c>
      <c r="U253" s="23"/>
    </row>
    <row r="254" spans="1:21" x14ac:dyDescent="0.25">
      <c r="A254" s="6">
        <v>251</v>
      </c>
      <c r="B254" s="7" t="s">
        <v>172</v>
      </c>
      <c r="C254" s="7" t="str">
        <f>VLOOKUP(B254,[2]Лист1!$B$3:$E$532,1,0)</f>
        <v>Рачников Николай Николаевич</v>
      </c>
      <c r="D254" s="7" t="str">
        <f>VLOOKUP(C254,[2]Лист1!$B$3:$E$532,3,0)</f>
        <v>спортивный туризм</v>
      </c>
      <c r="E254" s="7"/>
      <c r="F254" s="7"/>
      <c r="G254" s="24" t="s">
        <v>7</v>
      </c>
      <c r="H254" s="24"/>
      <c r="I254" s="10" t="s">
        <v>8</v>
      </c>
      <c r="J254" s="12">
        <v>41792</v>
      </c>
      <c r="K254" s="11" t="s">
        <v>265</v>
      </c>
      <c r="L254" s="10" t="s">
        <v>8</v>
      </c>
      <c r="M254" s="9">
        <v>43511</v>
      </c>
      <c r="N254" s="11" t="s">
        <v>25</v>
      </c>
      <c r="O254" s="9">
        <f>M254+365*2</f>
        <v>44241</v>
      </c>
      <c r="P254" s="23" t="str">
        <f t="shared" si="6"/>
        <v>дистанции горные</v>
      </c>
      <c r="R254" s="23"/>
      <c r="S254" s="47" t="e">
        <f>VLOOKUP($B254,[1]Лист1!$B$5:$G$100,5,0)</f>
        <v>#N/A</v>
      </c>
      <c r="T254" s="47" t="e">
        <f>VLOOKUP($B254,[1]Лист1!$B$5:$G$100,5,0)</f>
        <v>#N/A</v>
      </c>
      <c r="U254" s="23"/>
    </row>
    <row r="255" spans="1:21" x14ac:dyDescent="0.25">
      <c r="A255" s="6">
        <v>252</v>
      </c>
      <c r="B255" s="7" t="s">
        <v>173</v>
      </c>
      <c r="C255" s="7" t="str">
        <f>VLOOKUP(B255,[2]Лист1!$B$3:$E$532,1,0)</f>
        <v>Реброва Евгения Александровна</v>
      </c>
      <c r="D255" s="7" t="str">
        <f>VLOOKUP(C255,[2]Лист1!$B$3:$E$532,3,0)</f>
        <v>спортивный туризм</v>
      </c>
      <c r="E255" s="7">
        <v>1997</v>
      </c>
      <c r="F255" s="7">
        <v>23</v>
      </c>
      <c r="G255" s="24" t="s">
        <v>10</v>
      </c>
      <c r="H255" s="24"/>
      <c r="I255" s="10" t="s">
        <v>15</v>
      </c>
      <c r="J255" s="9">
        <v>42097</v>
      </c>
      <c r="K255" s="8">
        <v>1174</v>
      </c>
      <c r="L255" s="10" t="s">
        <v>266</v>
      </c>
      <c r="M255" s="9"/>
      <c r="N255" s="11"/>
      <c r="O255" s="9"/>
      <c r="P255" s="23" t="str">
        <f t="shared" si="6"/>
        <v/>
      </c>
      <c r="R255" s="23"/>
      <c r="S255" s="47" t="e">
        <f>VLOOKUP($B255,[1]Лист1!$B$5:$G$100,5,0)</f>
        <v>#N/A</v>
      </c>
      <c r="T255" s="47" t="e">
        <f>VLOOKUP($B255,[1]Лист1!$B$5:$G$100,5,0)</f>
        <v>#N/A</v>
      </c>
      <c r="U255" s="23"/>
    </row>
    <row r="256" spans="1:21" x14ac:dyDescent="0.25">
      <c r="A256" s="6">
        <v>253</v>
      </c>
      <c r="B256" s="7" t="s">
        <v>174</v>
      </c>
      <c r="C256" s="7" t="str">
        <f>VLOOKUP(B256,[2]Лист1!$B$3:$E$532,1,0)</f>
        <v>Резников Андрей Алексеевич</v>
      </c>
      <c r="D256" s="7" t="str">
        <f>VLOOKUP(C256,[2]Лист1!$B$3:$E$532,3,0)</f>
        <v>спортивный туризм</v>
      </c>
      <c r="E256" s="7">
        <v>1997</v>
      </c>
      <c r="F256" s="7">
        <v>23</v>
      </c>
      <c r="G256" s="24" t="s">
        <v>10</v>
      </c>
      <c r="H256" s="24"/>
      <c r="I256" s="10" t="s">
        <v>15</v>
      </c>
      <c r="J256" s="9">
        <v>41697</v>
      </c>
      <c r="K256" s="8">
        <v>597</v>
      </c>
      <c r="L256" s="10" t="s">
        <v>266</v>
      </c>
      <c r="M256" s="9"/>
      <c r="N256" s="11"/>
      <c r="O256" s="9"/>
      <c r="P256" s="23" t="str">
        <f t="shared" si="6"/>
        <v/>
      </c>
      <c r="R256" s="23"/>
      <c r="S256" s="47" t="e">
        <f>VLOOKUP($B256,[1]Лист1!$B$5:$G$100,5,0)</f>
        <v>#N/A</v>
      </c>
      <c r="T256" s="47" t="e">
        <f>VLOOKUP($B256,[1]Лист1!$B$5:$G$100,5,0)</f>
        <v>#N/A</v>
      </c>
      <c r="U256" s="23"/>
    </row>
    <row r="257" spans="1:256" x14ac:dyDescent="0.25">
      <c r="A257" s="6">
        <v>254</v>
      </c>
      <c r="B257" s="7" t="s">
        <v>397</v>
      </c>
      <c r="C257" s="7" t="e">
        <f>VLOOKUP(B257,[2]Лист1!$B$3:$E$532,1,0)</f>
        <v>#N/A</v>
      </c>
      <c r="D257" s="7" t="e">
        <f>VLOOKUP(C257,[2]Лист1!$B$3:$E$532,3,0)</f>
        <v>#N/A</v>
      </c>
      <c r="E257" s="7"/>
      <c r="F257" s="7"/>
      <c r="G257" s="24" t="s">
        <v>315</v>
      </c>
      <c r="H257" s="24"/>
      <c r="I257" s="10" t="s">
        <v>15</v>
      </c>
      <c r="J257" s="12">
        <v>43892</v>
      </c>
      <c r="K257" s="11" t="s">
        <v>381</v>
      </c>
      <c r="L257" s="10" t="s">
        <v>15</v>
      </c>
      <c r="M257" s="9">
        <v>43892</v>
      </c>
      <c r="N257" s="11" t="s">
        <v>381</v>
      </c>
      <c r="O257" s="9">
        <f>M257+365</f>
        <v>44257</v>
      </c>
      <c r="P257" s="23" t="str">
        <f t="shared" si="6"/>
        <v>маршруты</v>
      </c>
      <c r="R257" s="23"/>
      <c r="S257" s="47" t="e">
        <f>VLOOKUP($B257,[1]Лист1!$B$5:$G$100,5,0)</f>
        <v>#N/A</v>
      </c>
      <c r="T257" s="47" t="e">
        <f>VLOOKUP($B257,[1]Лист1!$B$5:$G$100,5,0)</f>
        <v>#N/A</v>
      </c>
      <c r="U257" s="23"/>
    </row>
    <row r="258" spans="1:256" x14ac:dyDescent="0.25">
      <c r="A258" s="6">
        <v>255</v>
      </c>
      <c r="B258" s="7" t="s">
        <v>175</v>
      </c>
      <c r="C258" s="7" t="str">
        <f>VLOOKUP(B258,[2]Лист1!$B$3:$E$532,1,0)</f>
        <v>Родыгин Игорь Валентинович</v>
      </c>
      <c r="D258" s="7" t="str">
        <f>VLOOKUP(C258,[2]Лист1!$B$3:$E$532,3,0)</f>
        <v>спортивный туризм</v>
      </c>
      <c r="E258" s="7"/>
      <c r="F258" s="7"/>
      <c r="G258" s="24" t="s">
        <v>7</v>
      </c>
      <c r="H258" s="24"/>
      <c r="I258" s="10" t="s">
        <v>15</v>
      </c>
      <c r="J258" s="12">
        <v>41666</v>
      </c>
      <c r="K258" s="11">
        <v>195</v>
      </c>
      <c r="L258" s="10" t="s">
        <v>15</v>
      </c>
      <c r="M258" s="9">
        <v>43876</v>
      </c>
      <c r="N258" s="11" t="s">
        <v>378</v>
      </c>
      <c r="O258" s="9">
        <f>M258+365</f>
        <v>44241</v>
      </c>
      <c r="P258" s="23" t="str">
        <f t="shared" si="6"/>
        <v>дистанции горные</v>
      </c>
      <c r="R258" s="23"/>
      <c r="S258" s="47" t="e">
        <f>VLOOKUP($B258,[1]Лист1!$B$5:$G$100,5,0)</f>
        <v>#N/A</v>
      </c>
      <c r="T258" s="47" t="e">
        <f>VLOOKUP($B258,[1]Лист1!$B$5:$G$100,5,0)</f>
        <v>#N/A</v>
      </c>
      <c r="U258" s="23"/>
    </row>
    <row r="259" spans="1:256" x14ac:dyDescent="0.25">
      <c r="A259" s="6">
        <v>256</v>
      </c>
      <c r="B259" s="7" t="s">
        <v>177</v>
      </c>
      <c r="C259" s="7" t="str">
        <f>VLOOKUP(B259,[2]Лист1!$B$3:$E$532,1,0)</f>
        <v>Рубис Людмила Григорьевна</v>
      </c>
      <c r="D259" s="7">
        <f>VLOOKUP(C259,[2]Лист1!$B$3:$E$532,3,0)</f>
        <v>0</v>
      </c>
      <c r="E259" s="7"/>
      <c r="F259" s="7"/>
      <c r="G259" s="24" t="s">
        <v>10</v>
      </c>
      <c r="H259" s="24" t="s">
        <v>356</v>
      </c>
      <c r="I259" s="10" t="s">
        <v>73</v>
      </c>
      <c r="J259" s="9">
        <v>43188</v>
      </c>
      <c r="K259" s="11" t="s">
        <v>360</v>
      </c>
      <c r="L259" s="10" t="s">
        <v>73</v>
      </c>
      <c r="M259" s="9">
        <v>43451</v>
      </c>
      <c r="N259" s="11" t="s">
        <v>267</v>
      </c>
      <c r="O259" s="9">
        <f>M259+365*4</f>
        <v>44911</v>
      </c>
      <c r="P259" s="23" t="str">
        <f t="shared" si="6"/>
        <v>дистанции пешеходные</v>
      </c>
      <c r="R259" s="23"/>
      <c r="S259" s="47">
        <f>VLOOKUP($B259,[1]Лист1!$B$5:$G$100,5,0)</f>
        <v>30</v>
      </c>
      <c r="T259" s="47">
        <f>VLOOKUP($B259,[1]Лист1!$B$5:$G$100,5,0)</f>
        <v>30</v>
      </c>
      <c r="U259" s="23"/>
    </row>
    <row r="260" spans="1:256" s="14" customFormat="1" x14ac:dyDescent="0.25">
      <c r="A260" s="6">
        <v>257</v>
      </c>
      <c r="B260" s="24" t="s">
        <v>242</v>
      </c>
      <c r="C260" s="7" t="str">
        <f>VLOOKUP(B260,[2]Лист1!$B$3:$E$532,1,0)</f>
        <v>Румянцев Михаил Николаевич</v>
      </c>
      <c r="D260" s="7">
        <f>VLOOKUP(C260,[2]Лист1!$B$3:$E$532,3,0)</f>
        <v>0</v>
      </c>
      <c r="E260" s="7"/>
      <c r="F260" s="7"/>
      <c r="G260" s="24" t="s">
        <v>7</v>
      </c>
      <c r="H260" s="24"/>
      <c r="I260" s="10" t="s">
        <v>15</v>
      </c>
      <c r="J260" s="9">
        <v>43326</v>
      </c>
      <c r="K260" s="11" t="s">
        <v>362</v>
      </c>
      <c r="L260" s="10" t="s">
        <v>15</v>
      </c>
      <c r="M260" s="9">
        <v>43701</v>
      </c>
      <c r="N260" s="11" t="s">
        <v>366</v>
      </c>
      <c r="O260" s="9">
        <f>M260+365</f>
        <v>44066</v>
      </c>
      <c r="P260" s="23" t="str">
        <f t="shared" si="6"/>
        <v>дистанции горные</v>
      </c>
      <c r="Q260" s="23"/>
      <c r="R260" s="23"/>
      <c r="S260" s="47" t="e">
        <f>VLOOKUP($B260,[1]Лист1!$B$5:$G$100,5,0)</f>
        <v>#N/A</v>
      </c>
      <c r="T260" s="47" t="e">
        <f>VLOOKUP($B260,[1]Лист1!$B$5:$G$100,5,0)</f>
        <v>#N/A</v>
      </c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 s="14" customFormat="1" x14ac:dyDescent="0.25">
      <c r="A261" s="6">
        <v>258</v>
      </c>
      <c r="B261" s="7" t="s">
        <v>176</v>
      </c>
      <c r="C261" s="7" t="str">
        <f>VLOOKUP(B261,[2]Лист1!$B$3:$E$532,1,0)</f>
        <v>Рьянова Мария Михайловна</v>
      </c>
      <c r="D261" s="7" t="str">
        <f>VLOOKUP(C261,[2]Лист1!$B$3:$E$532,3,0)</f>
        <v>спортивный туризм</v>
      </c>
      <c r="E261" s="7">
        <v>1996</v>
      </c>
      <c r="F261" s="7">
        <v>24</v>
      </c>
      <c r="G261" s="24" t="s">
        <v>10</v>
      </c>
      <c r="H261" s="24"/>
      <c r="I261" s="10" t="s">
        <v>18</v>
      </c>
      <c r="J261" s="9">
        <v>41697</v>
      </c>
      <c r="K261" s="8">
        <v>597</v>
      </c>
      <c r="L261" s="10" t="s">
        <v>15</v>
      </c>
      <c r="M261" s="9">
        <v>43876</v>
      </c>
      <c r="N261" s="11" t="s">
        <v>378</v>
      </c>
      <c r="O261" s="9">
        <f>M261+365</f>
        <v>44241</v>
      </c>
      <c r="P261" s="23" t="str">
        <f t="shared" si="6"/>
        <v>дистанции пешеходные</v>
      </c>
      <c r="Q261" s="23"/>
      <c r="R261" s="23"/>
      <c r="S261" s="47" t="e">
        <f>VLOOKUP($B261,[1]Лист1!$B$5:$G$100,5,0)</f>
        <v>#N/A</v>
      </c>
      <c r="T261" s="47" t="e">
        <f>VLOOKUP($B261,[1]Лист1!$B$5:$G$100,5,0)</f>
        <v>#N/A</v>
      </c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s="14" customFormat="1" x14ac:dyDescent="0.25">
      <c r="A262" s="6">
        <v>259</v>
      </c>
      <c r="B262" s="7" t="s">
        <v>178</v>
      </c>
      <c r="C262" s="7" t="str">
        <f>VLOOKUP(B262,[2]Лист1!$B$3:$E$532,1,0)</f>
        <v>Савина Мария Юрьевна</v>
      </c>
      <c r="D262" s="7" t="str">
        <f>VLOOKUP(C262,[2]Лист1!$B$3:$E$532,3,0)</f>
        <v>спортивный туризм</v>
      </c>
      <c r="E262" s="7">
        <v>1991</v>
      </c>
      <c r="F262" s="7">
        <v>29</v>
      </c>
      <c r="G262" s="24" t="s">
        <v>10</v>
      </c>
      <c r="H262" s="24"/>
      <c r="I262" s="10" t="s">
        <v>18</v>
      </c>
      <c r="J262" s="9">
        <v>42097</v>
      </c>
      <c r="K262" s="8">
        <v>1174</v>
      </c>
      <c r="L262" s="10" t="s">
        <v>15</v>
      </c>
      <c r="M262" s="9">
        <v>43876</v>
      </c>
      <c r="N262" s="11" t="s">
        <v>378</v>
      </c>
      <c r="O262" s="9">
        <f>M262+365</f>
        <v>44241</v>
      </c>
      <c r="P262" s="23" t="str">
        <f t="shared" si="6"/>
        <v>дистанции пешеходные</v>
      </c>
      <c r="Q262" s="23"/>
      <c r="R262" s="23"/>
      <c r="S262" s="47" t="e">
        <f>VLOOKUP($B262,[1]Лист1!$B$5:$G$100,5,0)</f>
        <v>#N/A</v>
      </c>
      <c r="T262" s="47" t="e">
        <f>VLOOKUP($B262,[1]Лист1!$B$5:$G$100,5,0)</f>
        <v>#N/A</v>
      </c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14" customFormat="1" x14ac:dyDescent="0.25">
      <c r="A263" s="6">
        <v>260</v>
      </c>
      <c r="B263" s="7" t="s">
        <v>179</v>
      </c>
      <c r="C263" s="7" t="str">
        <f>VLOOKUP(B263,[2]Лист1!$B$3:$E$532,1,0)</f>
        <v>Сальникова Ольга Николаевна</v>
      </c>
      <c r="D263" s="7" t="str">
        <f>VLOOKUP(C263,[2]Лист1!$B$3:$E$532,3,0)</f>
        <v>спортивный туризм</v>
      </c>
      <c r="E263" s="7"/>
      <c r="F263" s="7"/>
      <c r="G263" s="24" t="s">
        <v>14</v>
      </c>
      <c r="H263" s="24"/>
      <c r="I263" s="10" t="s">
        <v>8</v>
      </c>
      <c r="J263" s="12">
        <v>43563</v>
      </c>
      <c r="K263" s="11" t="s">
        <v>285</v>
      </c>
      <c r="L263" s="10" t="s">
        <v>8</v>
      </c>
      <c r="M263" s="12">
        <v>43563</v>
      </c>
      <c r="N263" s="11" t="s">
        <v>285</v>
      </c>
      <c r="O263" s="9">
        <f>M263+365*2</f>
        <v>44293</v>
      </c>
      <c r="P263" s="23" t="str">
        <f t="shared" si="6"/>
        <v>дистанции на средствах передвижения (авто)</v>
      </c>
      <c r="Q263" s="23"/>
      <c r="R263" s="23"/>
      <c r="S263" s="47" t="e">
        <f>VLOOKUP($B263,[1]Лист1!$B$5:$G$100,5,0)</f>
        <v>#N/A</v>
      </c>
      <c r="T263" s="47" t="e">
        <f>VLOOKUP($B263,[1]Лист1!$B$5:$G$100,5,0)</f>
        <v>#N/A</v>
      </c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14" customFormat="1" x14ac:dyDescent="0.25">
      <c r="A264" s="6">
        <v>261</v>
      </c>
      <c r="B264" s="7" t="s">
        <v>180</v>
      </c>
      <c r="C264" s="7" t="str">
        <f>VLOOKUP(B264,[2]Лист1!$B$3:$E$532,1,0)</f>
        <v>Сафронов Александр Юрьевич</v>
      </c>
      <c r="D264" s="7" t="str">
        <f>VLOOKUP(C264,[2]Лист1!$B$3:$E$532,3,0)</f>
        <v>спортивный туризм</v>
      </c>
      <c r="E264" s="7"/>
      <c r="F264" s="7"/>
      <c r="G264" s="24" t="s">
        <v>7</v>
      </c>
      <c r="H264" s="24"/>
      <c r="I264" s="10" t="s">
        <v>18</v>
      </c>
      <c r="J264" s="9">
        <v>36999</v>
      </c>
      <c r="K264" s="11">
        <v>24</v>
      </c>
      <c r="L264" s="10" t="s">
        <v>18</v>
      </c>
      <c r="M264" s="9">
        <v>43511</v>
      </c>
      <c r="N264" s="11" t="s">
        <v>25</v>
      </c>
      <c r="O264" s="9">
        <f>M264+365*2</f>
        <v>44241</v>
      </c>
      <c r="P264" s="23" t="str">
        <f t="shared" si="6"/>
        <v>дистанции горные</v>
      </c>
      <c r="Q264" s="23"/>
      <c r="R264" s="23"/>
      <c r="S264" s="47" t="e">
        <f>VLOOKUP($B264,[1]Лист1!$B$5:$G$100,5,0)</f>
        <v>#N/A</v>
      </c>
      <c r="T264" s="47" t="e">
        <f>VLOOKUP($B264,[1]Лист1!$B$5:$G$100,5,0)</f>
        <v>#N/A</v>
      </c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s="14" customFormat="1" x14ac:dyDescent="0.25">
      <c r="A265" s="6">
        <v>262</v>
      </c>
      <c r="B265" s="43" t="s">
        <v>344</v>
      </c>
      <c r="C265" s="7" t="str">
        <f>VLOOKUP(B265,[2]Лист1!$B$3:$E$532,1,0)</f>
        <v>Сахно Дарья Евгеньевна</v>
      </c>
      <c r="D265" s="7">
        <f>VLOOKUP(C265,[2]Лист1!$B$3:$E$532,3,0)</f>
        <v>0</v>
      </c>
      <c r="E265" s="7"/>
      <c r="F265" s="7"/>
      <c r="G265" s="24" t="s">
        <v>7</v>
      </c>
      <c r="H265" s="24"/>
      <c r="I265" s="10" t="s">
        <v>15</v>
      </c>
      <c r="J265" s="9">
        <v>43577</v>
      </c>
      <c r="K265" s="11" t="s">
        <v>301</v>
      </c>
      <c r="L265" s="10" t="s">
        <v>15</v>
      </c>
      <c r="M265" s="52">
        <v>43577</v>
      </c>
      <c r="N265" s="11" t="s">
        <v>301</v>
      </c>
      <c r="O265" s="9">
        <f>M265+365</f>
        <v>43942</v>
      </c>
      <c r="P265" s="23" t="str">
        <f t="shared" si="6"/>
        <v>дистанции горные</v>
      </c>
      <c r="Q265" s="23"/>
      <c r="R265" s="23"/>
      <c r="S265" s="47" t="e">
        <f>VLOOKUP($B265,[1]Лист1!$B$5:$G$100,5,0)</f>
        <v>#N/A</v>
      </c>
      <c r="T265" s="47" t="e">
        <f>VLOOKUP($B265,[1]Лист1!$B$5:$G$100,5,0)</f>
        <v>#N/A</v>
      </c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s="14" customFormat="1" x14ac:dyDescent="0.25">
      <c r="A266" s="6">
        <v>263</v>
      </c>
      <c r="B266" s="24" t="s">
        <v>181</v>
      </c>
      <c r="C266" s="7" t="str">
        <f>VLOOKUP(B266,[2]Лист1!$B$3:$E$532,1,0)</f>
        <v>Семенов Виктор Алексеевич</v>
      </c>
      <c r="D266" s="7">
        <f>VLOOKUP(C266,[2]Лист1!$B$3:$E$532,3,0)</f>
        <v>0</v>
      </c>
      <c r="E266" s="7"/>
      <c r="F266" s="7"/>
      <c r="G266" s="24" t="s">
        <v>32</v>
      </c>
      <c r="H266" s="24"/>
      <c r="I266" s="10" t="s">
        <v>15</v>
      </c>
      <c r="J266" s="9">
        <v>43066</v>
      </c>
      <c r="K266" s="11">
        <v>237</v>
      </c>
      <c r="L266" s="10" t="s">
        <v>266</v>
      </c>
      <c r="M266" s="9"/>
      <c r="N266" s="11"/>
      <c r="O266" s="9"/>
      <c r="P266" s="23" t="str">
        <f t="shared" si="6"/>
        <v/>
      </c>
      <c r="Q266" s="23"/>
      <c r="R266" s="23"/>
      <c r="S266" s="47" t="e">
        <f>VLOOKUP($B266,[1]Лист1!$B$5:$G$100,5,0)</f>
        <v>#N/A</v>
      </c>
      <c r="T266" s="47" t="e">
        <f>VLOOKUP($B266,[1]Лист1!$B$5:$G$100,5,0)</f>
        <v>#N/A</v>
      </c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 s="14" customFormat="1" x14ac:dyDescent="0.25">
      <c r="A267" s="6">
        <v>264</v>
      </c>
      <c r="B267" s="24" t="s">
        <v>243</v>
      </c>
      <c r="C267" s="7" t="str">
        <f>VLOOKUP(B267,[2]Лист1!$B$3:$E$532,1,0)</f>
        <v>Сергеева Алина Александровна</v>
      </c>
      <c r="D267" s="7">
        <f>VLOOKUP(C267,[2]Лист1!$B$3:$E$532,3,0)</f>
        <v>0</v>
      </c>
      <c r="E267" s="7"/>
      <c r="F267" s="7"/>
      <c r="G267" s="24" t="s">
        <v>7</v>
      </c>
      <c r="H267" s="24"/>
      <c r="I267" s="10" t="s">
        <v>15</v>
      </c>
      <c r="J267" s="9">
        <v>43326</v>
      </c>
      <c r="K267" s="11" t="s">
        <v>362</v>
      </c>
      <c r="L267" s="10" t="s">
        <v>15</v>
      </c>
      <c r="M267" s="9">
        <v>43701</v>
      </c>
      <c r="N267" s="11" t="s">
        <v>366</v>
      </c>
      <c r="O267" s="9">
        <f>M267+365</f>
        <v>44066</v>
      </c>
      <c r="P267" s="23" t="str">
        <f t="shared" si="6"/>
        <v>дистанции горные</v>
      </c>
      <c r="Q267" s="23"/>
      <c r="R267" s="23"/>
      <c r="S267" s="47" t="e">
        <f>VLOOKUP($B267,[1]Лист1!$B$5:$G$100,5,0)</f>
        <v>#N/A</v>
      </c>
      <c r="T267" s="47" t="e">
        <f>VLOOKUP($B267,[1]Лист1!$B$5:$G$100,5,0)</f>
        <v>#N/A</v>
      </c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s="14" customFormat="1" x14ac:dyDescent="0.25">
      <c r="A268" s="6">
        <v>265</v>
      </c>
      <c r="B268" s="24" t="s">
        <v>250</v>
      </c>
      <c r="C268" s="7" t="str">
        <f>VLOOKUP(B268,[2]Лист1!$B$3:$E$532,1,0)</f>
        <v>Сериков Николай Владиславович</v>
      </c>
      <c r="D268" s="7">
        <f>VLOOKUP(C268,[2]Лист1!$B$3:$E$532,3,0)</f>
        <v>0</v>
      </c>
      <c r="E268" s="7"/>
      <c r="F268" s="7"/>
      <c r="G268" s="24" t="s">
        <v>14</v>
      </c>
      <c r="H268" s="24"/>
      <c r="I268" s="10" t="s">
        <v>15</v>
      </c>
      <c r="J268" s="9">
        <v>43349</v>
      </c>
      <c r="K268" s="11" t="s">
        <v>34</v>
      </c>
      <c r="L268" s="10" t="s">
        <v>266</v>
      </c>
      <c r="M268" s="9"/>
      <c r="N268" s="11"/>
      <c r="O268" s="9"/>
      <c r="P268" s="23" t="str">
        <f t="shared" ref="P268:P331" si="8">IF(M268&gt;0,G268,"")</f>
        <v/>
      </c>
      <c r="Q268" s="23"/>
      <c r="R268" s="23"/>
      <c r="S268" s="47" t="e">
        <f>VLOOKUP($B268,[1]Лист1!$B$5:$G$100,5,0)</f>
        <v>#N/A</v>
      </c>
      <c r="T268" s="47" t="e">
        <f>VLOOKUP($B268,[1]Лист1!$B$5:$G$100,5,0)</f>
        <v>#N/A</v>
      </c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s="14" customFormat="1" x14ac:dyDescent="0.25">
      <c r="A269" s="6">
        <v>266</v>
      </c>
      <c r="B269" s="24" t="s">
        <v>280</v>
      </c>
      <c r="C269" s="7" t="str">
        <f>VLOOKUP(B269,[2]Лист1!$B$3:$E$532,1,0)</f>
        <v>Сидоров Артем Владимирович</v>
      </c>
      <c r="D269" s="7">
        <f>VLOOKUP(C269,[2]Лист1!$B$3:$E$532,3,0)</f>
        <v>0</v>
      </c>
      <c r="E269" s="7"/>
      <c r="F269" s="7"/>
      <c r="G269" s="24" t="s">
        <v>10</v>
      </c>
      <c r="H269" s="24"/>
      <c r="I269" s="10" t="s">
        <v>15</v>
      </c>
      <c r="J269" s="9">
        <v>43531</v>
      </c>
      <c r="K269" s="11" t="s">
        <v>283</v>
      </c>
      <c r="L269" s="10" t="s">
        <v>15</v>
      </c>
      <c r="M269" s="9">
        <v>43897</v>
      </c>
      <c r="N269" s="11" t="s">
        <v>25</v>
      </c>
      <c r="O269" s="9">
        <f>M269+365</f>
        <v>44262</v>
      </c>
      <c r="P269" s="23" t="str">
        <f t="shared" si="8"/>
        <v>дистанции пешеходные</v>
      </c>
      <c r="Q269" s="23"/>
      <c r="R269" s="23"/>
      <c r="S269" s="47">
        <f>VLOOKUP($B269,[1]Лист1!$B$5:$G$100,5,0)</f>
        <v>0</v>
      </c>
      <c r="T269" s="47">
        <f>VLOOKUP($B269,[1]Лист1!$B$5:$G$100,5,0)</f>
        <v>0</v>
      </c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s="14" customFormat="1" x14ac:dyDescent="0.25">
      <c r="A270" s="6">
        <v>267</v>
      </c>
      <c r="B270" s="7" t="s">
        <v>182</v>
      </c>
      <c r="C270" s="7" t="str">
        <f>VLOOKUP(B270,[2]Лист1!$B$3:$E$532,1,0)</f>
        <v>Сидорова Светлана Владимировна</v>
      </c>
      <c r="D270" s="7" t="str">
        <f>VLOOKUP(C270,[2]Лист1!$B$3:$E$532,3,0)</f>
        <v>спортивный туризм</v>
      </c>
      <c r="E270" s="7">
        <v>1979</v>
      </c>
      <c r="F270" s="7">
        <v>41</v>
      </c>
      <c r="G270" s="24" t="s">
        <v>10</v>
      </c>
      <c r="H270" s="24"/>
      <c r="I270" s="10" t="s">
        <v>8</v>
      </c>
      <c r="J270" s="12">
        <v>43563</v>
      </c>
      <c r="K270" s="11" t="s">
        <v>285</v>
      </c>
      <c r="L270" s="10" t="s">
        <v>8</v>
      </c>
      <c r="M270" s="12">
        <v>43563</v>
      </c>
      <c r="N270" s="11" t="s">
        <v>285</v>
      </c>
      <c r="O270" s="9">
        <f>M270+365*2</f>
        <v>44293</v>
      </c>
      <c r="P270" s="23" t="str">
        <f t="shared" si="8"/>
        <v>дистанции пешеходные</v>
      </c>
      <c r="Q270" s="23"/>
      <c r="R270" s="23"/>
      <c r="S270" s="47">
        <f>VLOOKUP($B270,[1]Лист1!$B$5:$G$100,5,0)</f>
        <v>20</v>
      </c>
      <c r="T270" s="47">
        <f>VLOOKUP($B270,[1]Лист1!$B$5:$G$100,5,0)</f>
        <v>20</v>
      </c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s="14" customFormat="1" x14ac:dyDescent="0.25">
      <c r="A271" s="6">
        <v>268</v>
      </c>
      <c r="B271" s="7" t="s">
        <v>183</v>
      </c>
      <c r="C271" s="7" t="str">
        <f>VLOOKUP(B271,[2]Лист1!$B$3:$E$532,1,0)</f>
        <v>Силаев Алексей Алексеевич</v>
      </c>
      <c r="D271" s="7">
        <f>VLOOKUP(C271,[2]Лист1!$B$3:$E$532,3,0)</f>
        <v>0</v>
      </c>
      <c r="E271" s="7">
        <v>0</v>
      </c>
      <c r="F271" s="7">
        <v>2020</v>
      </c>
      <c r="G271" s="24" t="s">
        <v>7</v>
      </c>
      <c r="H271" s="24"/>
      <c r="I271" s="10" t="s">
        <v>15</v>
      </c>
      <c r="J271" s="9">
        <v>43202</v>
      </c>
      <c r="K271" s="11">
        <v>73</v>
      </c>
      <c r="L271" s="10" t="s">
        <v>15</v>
      </c>
      <c r="M271" s="52">
        <v>43567</v>
      </c>
      <c r="N271" s="11" t="s">
        <v>365</v>
      </c>
      <c r="O271" s="9">
        <f>M271+365</f>
        <v>43932</v>
      </c>
      <c r="P271" s="23" t="str">
        <f t="shared" si="8"/>
        <v>дистанции горные</v>
      </c>
      <c r="Q271" s="23"/>
      <c r="R271" s="23"/>
      <c r="S271" s="47" t="e">
        <f>VLOOKUP($B271,[1]Лист1!$B$5:$G$100,5,0)</f>
        <v>#N/A</v>
      </c>
      <c r="T271" s="47" t="e">
        <f>VLOOKUP($B271,[1]Лист1!$B$5:$G$100,5,0)</f>
        <v>#N/A</v>
      </c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s="14" customFormat="1" x14ac:dyDescent="0.25">
      <c r="A272" s="6">
        <v>269</v>
      </c>
      <c r="B272" s="24" t="s">
        <v>184</v>
      </c>
      <c r="C272" s="7" t="str">
        <f>VLOOKUP(B272,[2]Лист1!$B$3:$E$532,1,0)</f>
        <v>Ситников Евгений Александрович</v>
      </c>
      <c r="D272" s="7" t="str">
        <f>VLOOKUP(C272,[2]Лист1!$B$3:$E$532,3,0)</f>
        <v>спортивный туризм</v>
      </c>
      <c r="E272" s="7">
        <v>1991</v>
      </c>
      <c r="F272" s="7">
        <v>29</v>
      </c>
      <c r="G272" s="24" t="s">
        <v>10</v>
      </c>
      <c r="H272" s="24"/>
      <c r="I272" s="10" t="s">
        <v>18</v>
      </c>
      <c r="J272" s="9">
        <v>43349</v>
      </c>
      <c r="K272" s="11" t="s">
        <v>34</v>
      </c>
      <c r="L272" s="10" t="s">
        <v>18</v>
      </c>
      <c r="M272" s="9">
        <v>43349</v>
      </c>
      <c r="N272" s="11" t="s">
        <v>34</v>
      </c>
      <c r="O272" s="9">
        <f>M272+365*2</f>
        <v>44079</v>
      </c>
      <c r="P272" s="23" t="str">
        <f t="shared" si="8"/>
        <v>дистанции пешеходные</v>
      </c>
      <c r="Q272" s="23"/>
      <c r="R272" s="23"/>
      <c r="S272" s="47">
        <f>VLOOKUP($B272,[1]Лист1!$B$5:$G$100,5,0)</f>
        <v>42</v>
      </c>
      <c r="T272" s="47">
        <f>VLOOKUP($B272,[1]Лист1!$B$5:$G$100,5,0)</f>
        <v>42</v>
      </c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s="14" customFormat="1" x14ac:dyDescent="0.25">
      <c r="A273" s="6">
        <v>270</v>
      </c>
      <c r="B273" s="24" t="s">
        <v>185</v>
      </c>
      <c r="C273" s="7" t="str">
        <f>VLOOKUP(B273,[2]Лист1!$B$3:$E$532,1,0)</f>
        <v>Смирнова Татьяна Владимировна</v>
      </c>
      <c r="D273" s="7">
        <f>VLOOKUP(C273,[2]Лист1!$B$3:$E$532,3,0)</f>
        <v>0</v>
      </c>
      <c r="E273" s="7"/>
      <c r="F273" s="7"/>
      <c r="G273" s="24" t="s">
        <v>32</v>
      </c>
      <c r="H273" s="24"/>
      <c r="I273" s="10" t="s">
        <v>18</v>
      </c>
      <c r="J273" s="9">
        <v>43066</v>
      </c>
      <c r="K273" s="11">
        <v>237</v>
      </c>
      <c r="L273" s="10" t="s">
        <v>266</v>
      </c>
      <c r="M273" s="9"/>
      <c r="N273" s="11"/>
      <c r="O273" s="9"/>
      <c r="P273" s="23" t="str">
        <f t="shared" si="8"/>
        <v/>
      </c>
      <c r="Q273" s="23"/>
      <c r="R273" s="23"/>
      <c r="S273" s="47" t="e">
        <f>VLOOKUP($B273,[1]Лист1!$B$5:$G$100,5,0)</f>
        <v>#N/A</v>
      </c>
      <c r="T273" s="47" t="e">
        <f>VLOOKUP($B273,[1]Лист1!$B$5:$G$100,5,0)</f>
        <v>#N/A</v>
      </c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s="14" customFormat="1" x14ac:dyDescent="0.25">
      <c r="A274" s="6">
        <v>271</v>
      </c>
      <c r="B274" s="24" t="s">
        <v>186</v>
      </c>
      <c r="C274" s="7" t="str">
        <f>VLOOKUP(B274,[2]Лист1!$B$3:$E$532,1,0)</f>
        <v>Соболев Александр Анатольевич</v>
      </c>
      <c r="D274" s="7" t="str">
        <f>VLOOKUP(C274,[2]Лист1!$B$3:$E$532,3,0)</f>
        <v>спортивный туризм</v>
      </c>
      <c r="E274" s="7">
        <v>1987</v>
      </c>
      <c r="F274" s="7">
        <v>33</v>
      </c>
      <c r="G274" s="24" t="s">
        <v>10</v>
      </c>
      <c r="H274" s="24"/>
      <c r="I274" s="10" t="s">
        <v>15</v>
      </c>
      <c r="J274" s="9">
        <v>42865</v>
      </c>
      <c r="K274" s="8">
        <v>59</v>
      </c>
      <c r="L274" s="10" t="s">
        <v>15</v>
      </c>
      <c r="M274" s="54">
        <v>43614</v>
      </c>
      <c r="N274" s="11" t="s">
        <v>41</v>
      </c>
      <c r="O274" s="9">
        <f>M274+365</f>
        <v>43979</v>
      </c>
      <c r="P274" s="23" t="str">
        <f t="shared" si="8"/>
        <v>дистанции пешеходные</v>
      </c>
      <c r="Q274" s="23"/>
      <c r="R274" s="23"/>
      <c r="S274" s="47">
        <f>VLOOKUP($B274,[1]Лист1!$B$5:$G$100,5,0)</f>
        <v>0</v>
      </c>
      <c r="T274" s="47">
        <f>VLOOKUP($B274,[1]Лист1!$B$5:$G$100,5,0)</f>
        <v>0</v>
      </c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s="14" customFormat="1" x14ac:dyDescent="0.25">
      <c r="A275" s="6">
        <v>272</v>
      </c>
      <c r="B275" s="7" t="s">
        <v>187</v>
      </c>
      <c r="C275" s="7" t="str">
        <f>VLOOKUP(B275,[2]Лист1!$B$3:$E$532,1,0)</f>
        <v>Солдатенкова Анастасия Дмитриевна</v>
      </c>
      <c r="D275" s="7" t="str">
        <f>VLOOKUP(C275,[2]Лист1!$B$3:$E$532,3,0)</f>
        <v>спортивный туризм</v>
      </c>
      <c r="E275" s="7">
        <v>1994</v>
      </c>
      <c r="F275" s="7">
        <v>26</v>
      </c>
      <c r="G275" s="24" t="s">
        <v>10</v>
      </c>
      <c r="H275" s="24"/>
      <c r="I275" s="10" t="s">
        <v>18</v>
      </c>
      <c r="J275" s="9">
        <v>42825</v>
      </c>
      <c r="K275" s="11">
        <v>39</v>
      </c>
      <c r="L275" s="10" t="s">
        <v>18</v>
      </c>
      <c r="M275" s="9">
        <v>43555</v>
      </c>
      <c r="N275" s="11" t="s">
        <v>287</v>
      </c>
      <c r="O275" s="9">
        <f>M275+365*2</f>
        <v>44285</v>
      </c>
      <c r="P275" s="23" t="str">
        <f t="shared" si="8"/>
        <v>дистанции пешеходные</v>
      </c>
      <c r="Q275" s="23"/>
      <c r="R275" s="23"/>
      <c r="S275" s="47">
        <f>VLOOKUP($B275,[1]Лист1!$B$5:$G$100,5,0)</f>
        <v>24</v>
      </c>
      <c r="T275" s="47">
        <f>VLOOKUP($B275,[1]Лист1!$B$5:$G$100,5,0)</f>
        <v>24</v>
      </c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s="14" customFormat="1" x14ac:dyDescent="0.25">
      <c r="A276" s="6">
        <v>273</v>
      </c>
      <c r="B276" s="7" t="s">
        <v>188</v>
      </c>
      <c r="C276" s="7" t="str">
        <f>VLOOKUP(B276,[2]Лист1!$B$3:$E$532,1,0)</f>
        <v>Соловьев Владимир Александрович</v>
      </c>
      <c r="D276" s="7" t="str">
        <f>VLOOKUP(C276,[2]Лист1!$B$3:$E$532,3,0)</f>
        <v>спортивный туризм</v>
      </c>
      <c r="E276" s="7">
        <v>0</v>
      </c>
      <c r="F276" s="7">
        <v>2020</v>
      </c>
      <c r="G276" s="24" t="s">
        <v>7</v>
      </c>
      <c r="H276" s="24"/>
      <c r="I276" s="10" t="s">
        <v>8</v>
      </c>
      <c r="J276" s="9">
        <v>41666</v>
      </c>
      <c r="K276" s="8">
        <v>195</v>
      </c>
      <c r="L276" s="10" t="s">
        <v>8</v>
      </c>
      <c r="M276" s="9">
        <v>43511</v>
      </c>
      <c r="N276" s="11" t="s">
        <v>25</v>
      </c>
      <c r="O276" s="9">
        <f>M276+365*2</f>
        <v>44241</v>
      </c>
      <c r="P276" s="23" t="str">
        <f t="shared" si="8"/>
        <v>дистанции горные</v>
      </c>
      <c r="Q276" s="23"/>
      <c r="R276" s="23"/>
      <c r="S276" s="47">
        <f>VLOOKUP($B276,[1]Лист1!$B$5:$G$100,5,0)</f>
        <v>0</v>
      </c>
      <c r="T276" s="47">
        <f>VLOOKUP($B276,[1]Лист1!$B$5:$G$100,5,0)</f>
        <v>0</v>
      </c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s="14" customFormat="1" x14ac:dyDescent="0.25">
      <c r="A277" s="6">
        <v>274</v>
      </c>
      <c r="B277" s="45" t="s">
        <v>189</v>
      </c>
      <c r="C277" s="7" t="str">
        <f>VLOOKUP(B277,[2]Лист1!$B$3:$E$532,1,0)</f>
        <v>Соловьева Александра Алексеевна</v>
      </c>
      <c r="D277" s="7" t="str">
        <f>VLOOKUP(C277,[2]Лист1!$B$3:$E$532,3,0)</f>
        <v>спортивный туризм</v>
      </c>
      <c r="E277" s="7">
        <v>1996</v>
      </c>
      <c r="F277" s="7">
        <v>24</v>
      </c>
      <c r="G277" s="24" t="s">
        <v>10</v>
      </c>
      <c r="H277" s="24"/>
      <c r="I277" s="10" t="s">
        <v>18</v>
      </c>
      <c r="J277" s="9">
        <v>42825</v>
      </c>
      <c r="K277" s="11">
        <v>39</v>
      </c>
      <c r="L277" s="10" t="s">
        <v>15</v>
      </c>
      <c r="M277" s="51">
        <v>43555</v>
      </c>
      <c r="N277" s="11" t="s">
        <v>287</v>
      </c>
      <c r="O277" s="9">
        <f>M277+365</f>
        <v>43920</v>
      </c>
      <c r="P277" s="23" t="str">
        <f t="shared" si="8"/>
        <v>дистанции пешеходные</v>
      </c>
      <c r="Q277" s="23"/>
      <c r="R277" s="23"/>
      <c r="S277" s="47" t="e">
        <f>VLOOKUP($B277,[1]Лист1!$B$5:$G$200,4,0)</f>
        <v>#N/A</v>
      </c>
      <c r="T277" s="47" t="e">
        <f>VLOOKUP($B277,[1]Лист1!$B$5:$G$100,5,0)</f>
        <v>#N/A</v>
      </c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14" customFormat="1" x14ac:dyDescent="0.25">
      <c r="A278" s="6">
        <v>275</v>
      </c>
      <c r="B278" s="45" t="s">
        <v>190</v>
      </c>
      <c r="C278" s="7" t="str">
        <f>VLOOKUP(B278,[2]Лист1!$B$3:$E$532,1,0)</f>
        <v>Сорокин Антон Юрьевич</v>
      </c>
      <c r="D278" s="7" t="str">
        <f>VLOOKUP(C278,[2]Лист1!$B$3:$E$532,3,0)</f>
        <v>спортивный туризм</v>
      </c>
      <c r="E278" s="7">
        <v>1990</v>
      </c>
      <c r="F278" s="7">
        <v>30</v>
      </c>
      <c r="G278" s="24" t="s">
        <v>10</v>
      </c>
      <c r="H278" s="24"/>
      <c r="I278" s="10" t="s">
        <v>15</v>
      </c>
      <c r="J278" s="9">
        <v>42865</v>
      </c>
      <c r="K278" s="8">
        <v>59</v>
      </c>
      <c r="L278" s="10" t="s">
        <v>15</v>
      </c>
      <c r="M278" s="54">
        <v>43614</v>
      </c>
      <c r="N278" s="11" t="s">
        <v>41</v>
      </c>
      <c r="O278" s="9">
        <f>M278+365</f>
        <v>43979</v>
      </c>
      <c r="P278" s="23" t="str">
        <f t="shared" si="8"/>
        <v>дистанции пешеходные</v>
      </c>
      <c r="Q278" s="23"/>
      <c r="R278" s="23"/>
      <c r="S278" s="47">
        <f>VLOOKUP($B278,[1]Лист1!$B$5:$G$100,5,0)</f>
        <v>0</v>
      </c>
      <c r="T278" s="47">
        <f>VLOOKUP($B278,[1]Лист1!$B$5:$G$100,5,0)</f>
        <v>0</v>
      </c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x14ac:dyDescent="0.25">
      <c r="A279" s="6">
        <v>276</v>
      </c>
      <c r="B279" s="7" t="s">
        <v>191</v>
      </c>
      <c r="C279" s="7" t="str">
        <f>VLOOKUP(B279,[2]Лист1!$B$3:$E$532,1,0)</f>
        <v>Степухин Александр Валерьевич</v>
      </c>
      <c r="D279" s="7" t="str">
        <f>VLOOKUP(C279,[2]Лист1!$B$3:$E$532,3,0)</f>
        <v>спортивный туризм</v>
      </c>
      <c r="E279" s="7">
        <v>1975</v>
      </c>
      <c r="F279" s="7">
        <v>45</v>
      </c>
      <c r="G279" s="24" t="s">
        <v>10</v>
      </c>
      <c r="H279" s="24"/>
      <c r="I279" s="10" t="s">
        <v>18</v>
      </c>
      <c r="J279" s="9">
        <v>41002</v>
      </c>
      <c r="K279" s="8">
        <v>1111</v>
      </c>
      <c r="L279" s="10" t="s">
        <v>18</v>
      </c>
      <c r="M279" s="9">
        <v>43511</v>
      </c>
      <c r="N279" s="11" t="s">
        <v>25</v>
      </c>
      <c r="O279" s="9">
        <f>M279+365*2</f>
        <v>44241</v>
      </c>
      <c r="P279" s="23" t="str">
        <f t="shared" si="8"/>
        <v>дистанции пешеходные</v>
      </c>
      <c r="R279" s="23"/>
      <c r="S279" s="47">
        <f>VLOOKUP($B279,[1]Лист1!$B$5:$G$100,5,0)</f>
        <v>39</v>
      </c>
      <c r="T279" s="47">
        <f>VLOOKUP($B279,[1]Лист1!$B$5:$G$100,5,0)</f>
        <v>39</v>
      </c>
      <c r="U279" s="23"/>
    </row>
    <row r="280" spans="1:256" x14ac:dyDescent="0.25">
      <c r="A280" s="6">
        <v>277</v>
      </c>
      <c r="B280" s="44" t="s">
        <v>192</v>
      </c>
      <c r="C280" s="7" t="str">
        <f>VLOOKUP(B280,[2]Лист1!$B$3:$E$532,1,0)</f>
        <v>Струков Павел Павлович</v>
      </c>
      <c r="D280" s="7" t="str">
        <f>VLOOKUP(C280,[2]Лист1!$B$3:$E$532,3,0)</f>
        <v>спортивный туризм</v>
      </c>
      <c r="E280" s="7">
        <v>1996</v>
      </c>
      <c r="F280" s="7">
        <v>24</v>
      </c>
      <c r="G280" s="24" t="s">
        <v>10</v>
      </c>
      <c r="H280" s="24"/>
      <c r="I280" s="10" t="s">
        <v>15</v>
      </c>
      <c r="J280" s="9">
        <v>42865</v>
      </c>
      <c r="K280" s="8">
        <v>59</v>
      </c>
      <c r="L280" s="10" t="s">
        <v>15</v>
      </c>
      <c r="M280" s="54">
        <v>43614</v>
      </c>
      <c r="N280" s="11" t="s">
        <v>41</v>
      </c>
      <c r="O280" s="9">
        <f>M280+365</f>
        <v>43979</v>
      </c>
      <c r="P280" s="23" t="str">
        <f t="shared" si="8"/>
        <v>дистанции пешеходные</v>
      </c>
      <c r="R280" s="23"/>
      <c r="S280" s="47" t="e">
        <f>VLOOKUP($B280,[1]Лист1!$B$5:$G$100,5,0)</f>
        <v>#N/A</v>
      </c>
      <c r="T280" s="47" t="e">
        <f>VLOOKUP($B280,[1]Лист1!$B$5:$G$100,5,0)</f>
        <v>#N/A</v>
      </c>
      <c r="U280" s="23"/>
    </row>
    <row r="281" spans="1:256" x14ac:dyDescent="0.25">
      <c r="A281" s="6">
        <v>278</v>
      </c>
      <c r="B281" s="24" t="s">
        <v>304</v>
      </c>
      <c r="C281" s="7" t="str">
        <f>VLOOKUP(B281,[2]Лист1!$B$3:$E$532,1,0)</f>
        <v>Суворова Екатерина Ильинична</v>
      </c>
      <c r="D281" s="7">
        <f>VLOOKUP(C281,[2]Лист1!$B$3:$E$532,3,0)</f>
        <v>0</v>
      </c>
      <c r="E281" s="7"/>
      <c r="F281" s="7"/>
      <c r="G281" s="24" t="s">
        <v>303</v>
      </c>
      <c r="H281" s="24"/>
      <c r="I281" s="10" t="s">
        <v>15</v>
      </c>
      <c r="J281" s="9">
        <v>43577</v>
      </c>
      <c r="K281" s="11" t="s">
        <v>301</v>
      </c>
      <c r="L281" s="10" t="s">
        <v>15</v>
      </c>
      <c r="M281" s="52">
        <v>43577</v>
      </c>
      <c r="N281" s="11" t="s">
        <v>301</v>
      </c>
      <c r="O281" s="9">
        <f>M281+365</f>
        <v>43942</v>
      </c>
      <c r="P281" s="23" t="str">
        <f t="shared" si="8"/>
        <v>дистанция - парусная</v>
      </c>
      <c r="R281" s="23"/>
      <c r="S281" s="47">
        <f>VLOOKUP($B281,[1]Лист1!$B$5:$G$100,5,0)</f>
        <v>0</v>
      </c>
      <c r="T281" s="47">
        <f>VLOOKUP($B281,[1]Лист1!$B$5:$G$100,5,0)</f>
        <v>0</v>
      </c>
      <c r="U281" s="23"/>
    </row>
    <row r="282" spans="1:256" x14ac:dyDescent="0.25">
      <c r="A282" s="6">
        <v>279</v>
      </c>
      <c r="B282" s="7" t="s">
        <v>193</v>
      </c>
      <c r="C282" s="7" t="str">
        <f>VLOOKUP(B282,[2]Лист1!$B$3:$E$532,1,0)</f>
        <v>Сукнотова Валентина Николаевна</v>
      </c>
      <c r="D282" s="7" t="str">
        <f>VLOOKUP(C282,[2]Лист1!$B$3:$E$532,3,0)</f>
        <v>спортивный туризм</v>
      </c>
      <c r="E282" s="7"/>
      <c r="F282" s="7"/>
      <c r="G282" s="24" t="s">
        <v>7</v>
      </c>
      <c r="H282" s="24"/>
      <c r="I282" s="10" t="s">
        <v>18</v>
      </c>
      <c r="J282" s="12">
        <v>41737</v>
      </c>
      <c r="K282" s="11">
        <v>1150</v>
      </c>
      <c r="L282" s="10" t="s">
        <v>266</v>
      </c>
      <c r="M282" s="9"/>
      <c r="N282" s="11"/>
      <c r="O282" s="9"/>
      <c r="P282" s="23" t="str">
        <f t="shared" si="8"/>
        <v/>
      </c>
      <c r="R282" s="23"/>
      <c r="S282" s="47" t="e">
        <f>VLOOKUP($B282,[1]Лист1!$B$5:$G$100,5,0)</f>
        <v>#N/A</v>
      </c>
      <c r="T282" s="47" t="e">
        <f>VLOOKUP($B282,[1]Лист1!$B$5:$G$100,5,0)</f>
        <v>#N/A</v>
      </c>
      <c r="U282" s="23"/>
    </row>
    <row r="283" spans="1:256" x14ac:dyDescent="0.25">
      <c r="A283" s="6">
        <v>280</v>
      </c>
      <c r="B283" s="7" t="s">
        <v>194</v>
      </c>
      <c r="C283" s="7" t="str">
        <f>VLOOKUP(B283,[2]Лист1!$B$3:$E$532,1,0)</f>
        <v>Сухомлин Денис Игоревич</v>
      </c>
      <c r="D283" s="7" t="str">
        <f>VLOOKUP(C283,[2]Лист1!$B$3:$E$532,3,0)</f>
        <v>спортивный туризм</v>
      </c>
      <c r="E283" s="7">
        <v>1988</v>
      </c>
      <c r="F283" s="7">
        <v>32</v>
      </c>
      <c r="G283" s="24" t="s">
        <v>10</v>
      </c>
      <c r="H283" s="24"/>
      <c r="I283" s="10" t="s">
        <v>15</v>
      </c>
      <c r="J283" s="9">
        <v>41002</v>
      </c>
      <c r="K283" s="8">
        <v>1111</v>
      </c>
      <c r="L283" s="10" t="s">
        <v>266</v>
      </c>
      <c r="M283" s="9"/>
      <c r="N283" s="11"/>
      <c r="O283" s="9"/>
      <c r="P283" s="23" t="str">
        <f t="shared" si="8"/>
        <v/>
      </c>
      <c r="R283" s="23"/>
      <c r="S283" s="47" t="e">
        <f>VLOOKUP($B283,[1]Лист1!$B$5:$G$100,5,0)</f>
        <v>#N/A</v>
      </c>
      <c r="T283" s="47" t="e">
        <f>VLOOKUP($B283,[1]Лист1!$B$5:$G$100,5,0)</f>
        <v>#N/A</v>
      </c>
      <c r="U283" s="23"/>
    </row>
    <row r="284" spans="1:256" s="42" customFormat="1" x14ac:dyDescent="0.25">
      <c r="A284" s="6">
        <v>281</v>
      </c>
      <c r="B284" s="24" t="s">
        <v>195</v>
      </c>
      <c r="C284" s="7" t="str">
        <f>VLOOKUP(B284,[2]Лист1!$B$3:$E$532,1,0)</f>
        <v>Сычева Дарья Ивановна</v>
      </c>
      <c r="D284" s="7">
        <f>VLOOKUP(C284,[2]Лист1!$B$3:$E$532,3,0)</f>
        <v>0</v>
      </c>
      <c r="E284" s="7">
        <v>2002</v>
      </c>
      <c r="F284" s="7">
        <v>18</v>
      </c>
      <c r="G284" s="24" t="s">
        <v>10</v>
      </c>
      <c r="H284" s="24"/>
      <c r="I284" s="10" t="s">
        <v>15</v>
      </c>
      <c r="J284" s="9">
        <v>43349</v>
      </c>
      <c r="K284" s="11" t="s">
        <v>34</v>
      </c>
      <c r="L284" s="10" t="s">
        <v>15</v>
      </c>
      <c r="M284" s="9">
        <v>43714</v>
      </c>
      <c r="N284" s="11" t="s">
        <v>364</v>
      </c>
      <c r="O284" s="9">
        <f>M284+365</f>
        <v>44079</v>
      </c>
      <c r="P284" s="23" t="str">
        <f t="shared" si="8"/>
        <v>дистанции пешеходные</v>
      </c>
      <c r="Q284" s="5"/>
      <c r="R284" s="5"/>
      <c r="S284" s="47">
        <f>VLOOKUP($B284,[1]Лист1!$B$5:$G$100,5,0)</f>
        <v>0</v>
      </c>
      <c r="T284" s="47">
        <f>VLOOKUP($B284,[1]Лист1!$B$5:$G$100,5,0)</f>
        <v>0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42" customFormat="1" x14ac:dyDescent="0.25">
      <c r="A285" s="6">
        <v>282</v>
      </c>
      <c r="B285" s="24" t="s">
        <v>259</v>
      </c>
      <c r="C285" s="7" t="str">
        <f>VLOOKUP(B285,[2]Лист1!$B$3:$E$532,1,0)</f>
        <v>Табурянский Олег Ярославович</v>
      </c>
      <c r="D285" s="7">
        <f>VLOOKUP(C285,[2]Лист1!$B$3:$E$532,3,0)</f>
        <v>0</v>
      </c>
      <c r="E285" s="7">
        <v>0</v>
      </c>
      <c r="F285" s="7">
        <v>2020</v>
      </c>
      <c r="G285" s="24" t="s">
        <v>10</v>
      </c>
      <c r="H285" s="24"/>
      <c r="I285" s="10" t="s">
        <v>15</v>
      </c>
      <c r="J285" s="9">
        <v>43349</v>
      </c>
      <c r="K285" s="11" t="s">
        <v>34</v>
      </c>
      <c r="L285" s="10" t="s">
        <v>266</v>
      </c>
      <c r="M285" s="9"/>
      <c r="N285" s="11"/>
      <c r="O285" s="9"/>
      <c r="P285" s="23" t="str">
        <f t="shared" si="8"/>
        <v/>
      </c>
      <c r="Q285" s="5"/>
      <c r="R285" s="5"/>
      <c r="S285" s="47" t="e">
        <f>VLOOKUP($B285,[1]Лист1!$B$5:$G$100,5,0)</f>
        <v>#N/A</v>
      </c>
      <c r="T285" s="47" t="e">
        <f>VLOOKUP($B285,[1]Лист1!$B$5:$G$100,5,0)</f>
        <v>#N/A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42" customFormat="1" x14ac:dyDescent="0.25">
      <c r="A286" s="6">
        <v>283</v>
      </c>
      <c r="B286" s="7" t="s">
        <v>196</v>
      </c>
      <c r="C286" s="7" t="str">
        <f>VLOOKUP(B286,[2]Лист1!$B$3:$E$532,1,0)</f>
        <v>Тарасеня Дарья Юрьевна</v>
      </c>
      <c r="D286" s="7" t="str">
        <f>VLOOKUP(C286,[2]Лист1!$B$3:$E$532,3,0)</f>
        <v>спортивный туризм</v>
      </c>
      <c r="E286" s="7">
        <v>1989</v>
      </c>
      <c r="F286" s="7">
        <v>31</v>
      </c>
      <c r="G286" s="24" t="s">
        <v>10</v>
      </c>
      <c r="H286" s="24"/>
      <c r="I286" s="10" t="s">
        <v>8</v>
      </c>
      <c r="J286" s="9">
        <v>40883</v>
      </c>
      <c r="K286" s="11">
        <v>3723</v>
      </c>
      <c r="L286" s="10" t="s">
        <v>18</v>
      </c>
      <c r="M286" s="9">
        <v>43511</v>
      </c>
      <c r="N286" s="11" t="s">
        <v>25</v>
      </c>
      <c r="O286" s="9">
        <f>M286+365*2</f>
        <v>44241</v>
      </c>
      <c r="P286" s="23" t="str">
        <f t="shared" si="8"/>
        <v>дистанции пешеходные</v>
      </c>
      <c r="Q286" s="5"/>
      <c r="R286" s="5"/>
      <c r="S286" s="47">
        <f>VLOOKUP($B286,[1]Лист1!$B$5:$G$100,5,0)</f>
        <v>0</v>
      </c>
      <c r="T286" s="47">
        <f>VLOOKUP($B286,[1]Лист1!$B$5:$G$100,5,0)</f>
        <v>0</v>
      </c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42" customFormat="1" x14ac:dyDescent="0.25">
      <c r="A287" s="6">
        <v>284</v>
      </c>
      <c r="B287" s="7" t="s">
        <v>197</v>
      </c>
      <c r="C287" s="7" t="str">
        <f>VLOOKUP(B287,[2]Лист1!$B$3:$E$532,1,0)</f>
        <v>Тарасеня Татьяна Юрьевна</v>
      </c>
      <c r="D287" s="7" t="str">
        <f>VLOOKUP(C287,[2]Лист1!$B$3:$E$532,3,0)</f>
        <v>спортивный туризм</v>
      </c>
      <c r="E287" s="7">
        <v>1963</v>
      </c>
      <c r="F287" s="7">
        <v>57</v>
      </c>
      <c r="G287" s="24" t="s">
        <v>10</v>
      </c>
      <c r="H287" s="24"/>
      <c r="I287" s="10" t="s">
        <v>275</v>
      </c>
      <c r="J287" s="9">
        <v>33414</v>
      </c>
      <c r="K287" s="31" t="s">
        <v>274</v>
      </c>
      <c r="L287" s="10" t="s">
        <v>8</v>
      </c>
      <c r="M287" s="9">
        <v>43511</v>
      </c>
      <c r="N287" s="11" t="s">
        <v>25</v>
      </c>
      <c r="O287" s="9">
        <f>M287+365*2</f>
        <v>44241</v>
      </c>
      <c r="P287" s="23" t="str">
        <f t="shared" si="8"/>
        <v>дистанции пешеходные</v>
      </c>
      <c r="Q287" s="5"/>
      <c r="R287" s="5"/>
      <c r="S287" s="47">
        <f>VLOOKUP($B287,[1]Лист1!$B$5:$G$100,5,0)</f>
        <v>90</v>
      </c>
      <c r="T287" s="47">
        <f>VLOOKUP($B287,[1]Лист1!$B$5:$G$100,5,0)</f>
        <v>90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42" customFormat="1" x14ac:dyDescent="0.25">
      <c r="A288" s="6">
        <v>285</v>
      </c>
      <c r="B288" s="45" t="s">
        <v>198</v>
      </c>
      <c r="C288" s="7" t="str">
        <f>VLOOKUP(B288,[2]Лист1!$B$3:$E$532,1,0)</f>
        <v>Терехов Александр Михайлович</v>
      </c>
      <c r="D288" s="7" t="str">
        <f>VLOOKUP(C288,[2]Лист1!$B$3:$E$532,3,0)</f>
        <v>спортивный туризм</v>
      </c>
      <c r="E288" s="7"/>
      <c r="F288" s="7"/>
      <c r="G288" s="24" t="s">
        <v>14</v>
      </c>
      <c r="H288" s="24"/>
      <c r="I288" s="10" t="s">
        <v>15</v>
      </c>
      <c r="J288" s="9">
        <v>42825</v>
      </c>
      <c r="K288" s="11">
        <v>39</v>
      </c>
      <c r="L288" s="10" t="s">
        <v>15</v>
      </c>
      <c r="M288" s="51">
        <v>43555</v>
      </c>
      <c r="N288" s="11" t="s">
        <v>287</v>
      </c>
      <c r="O288" s="9">
        <f>M288+365</f>
        <v>43920</v>
      </c>
      <c r="P288" s="23" t="str">
        <f t="shared" si="8"/>
        <v>дистанции на средствах передвижения (авто)</v>
      </c>
      <c r="Q288" s="5"/>
      <c r="R288" s="48"/>
      <c r="S288" s="47" t="e">
        <f>VLOOKUP($B288,[1]Лист1!$B$5:$G$100,5,0)</f>
        <v>#N/A</v>
      </c>
      <c r="T288" s="47" t="e">
        <f>VLOOKUP($B288,[1]Лист1!$B$5:$G$100,5,0)</f>
        <v>#N/A</v>
      </c>
      <c r="U288" s="48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42" customFormat="1" x14ac:dyDescent="0.25">
      <c r="A289" s="6">
        <v>286</v>
      </c>
      <c r="B289" s="7" t="s">
        <v>281</v>
      </c>
      <c r="C289" s="7" t="str">
        <f>VLOOKUP(B289,[2]Лист1!$B$3:$E$532,1,0)</f>
        <v>Терехов Михаил Юрьевич</v>
      </c>
      <c r="D289" s="7">
        <f>VLOOKUP(C289,[2]Лист1!$B$3:$E$532,3,0)</f>
        <v>0</v>
      </c>
      <c r="E289" s="7"/>
      <c r="F289" s="7"/>
      <c r="G289" s="24" t="s">
        <v>10</v>
      </c>
      <c r="H289" s="24"/>
      <c r="I289" s="10" t="s">
        <v>15</v>
      </c>
      <c r="J289" s="9">
        <v>43531</v>
      </c>
      <c r="K289" s="11" t="s">
        <v>283</v>
      </c>
      <c r="L289" s="10" t="s">
        <v>15</v>
      </c>
      <c r="M289" s="9">
        <v>43897</v>
      </c>
      <c r="N289" s="11" t="s">
        <v>25</v>
      </c>
      <c r="O289" s="9">
        <f>M289+365</f>
        <v>44262</v>
      </c>
      <c r="P289" s="23" t="str">
        <f t="shared" si="8"/>
        <v>дистанции пешеходные</v>
      </c>
      <c r="Q289" s="5"/>
      <c r="R289" s="5"/>
      <c r="S289" s="47" t="e">
        <f>VLOOKUP($B289,[1]Лист1!$B$5:$G$100,5,0)</f>
        <v>#N/A</v>
      </c>
      <c r="T289" s="47" t="e">
        <f>VLOOKUP($B289,[1]Лист1!$B$5:$G$100,5,0)</f>
        <v>#N/A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s="42" customFormat="1" x14ac:dyDescent="0.25">
      <c r="A290" s="6">
        <v>287</v>
      </c>
      <c r="B290" s="24" t="s">
        <v>199</v>
      </c>
      <c r="C290" s="7" t="str">
        <f>VLOOKUP(B290,[2]Лист1!$B$3:$E$532,1,0)</f>
        <v>Тимошенко Елена Витальевна</v>
      </c>
      <c r="D290" s="7" t="str">
        <f>VLOOKUP(C290,[2]Лист1!$B$3:$E$532,3,0)</f>
        <v>спортивный туризм</v>
      </c>
      <c r="E290" s="7"/>
      <c r="F290" s="7"/>
      <c r="G290" s="24" t="s">
        <v>32</v>
      </c>
      <c r="H290" s="24"/>
      <c r="I290" s="10" t="s">
        <v>15</v>
      </c>
      <c r="J290" s="9">
        <v>42916</v>
      </c>
      <c r="K290" s="11">
        <v>114</v>
      </c>
      <c r="L290" s="10" t="s">
        <v>266</v>
      </c>
      <c r="M290" s="9"/>
      <c r="N290" s="33"/>
      <c r="O290" s="9"/>
      <c r="P290" s="23" t="str">
        <f t="shared" si="8"/>
        <v/>
      </c>
      <c r="Q290" s="5"/>
      <c r="R290" s="5"/>
      <c r="S290" s="47" t="e">
        <f>VLOOKUP($B290,[1]Лист1!$B$5:$G$100,5,0)</f>
        <v>#N/A</v>
      </c>
      <c r="T290" s="47" t="e">
        <f>VLOOKUP($B290,[1]Лист1!$B$5:$G$100,5,0)</f>
        <v>#N/A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s="42" customFormat="1" x14ac:dyDescent="0.25">
      <c r="A291" s="6">
        <v>288</v>
      </c>
      <c r="B291" s="7" t="s">
        <v>200</v>
      </c>
      <c r="C291" s="7" t="str">
        <f>VLOOKUP(B291,[2]Лист1!$B$3:$E$532,1,0)</f>
        <v>Ткачёнок Андрей Андреевич</v>
      </c>
      <c r="D291" s="7" t="str">
        <f>VLOOKUP(C291,[2]Лист1!$B$3:$E$532,3,0)</f>
        <v>спортивный туризм</v>
      </c>
      <c r="E291" s="7"/>
      <c r="F291" s="7"/>
      <c r="G291" s="24" t="s">
        <v>14</v>
      </c>
      <c r="H291" s="24"/>
      <c r="I291" s="10" t="s">
        <v>8</v>
      </c>
      <c r="J291" s="9">
        <v>42825</v>
      </c>
      <c r="K291" s="11">
        <v>39</v>
      </c>
      <c r="L291" s="10" t="s">
        <v>8</v>
      </c>
      <c r="M291" s="9">
        <v>43555</v>
      </c>
      <c r="N291" s="11" t="s">
        <v>287</v>
      </c>
      <c r="O291" s="9">
        <f>M291+365*2</f>
        <v>44285</v>
      </c>
      <c r="P291" s="23" t="str">
        <f t="shared" si="8"/>
        <v>дистанции на средствах передвижения (авто)</v>
      </c>
      <c r="Q291" s="5"/>
      <c r="R291" s="5"/>
      <c r="S291" s="47" t="e">
        <f>VLOOKUP($B291,[1]Лист1!$B$5:$G$100,5,0)</f>
        <v>#N/A</v>
      </c>
      <c r="T291" s="47" t="e">
        <f>VLOOKUP($B291,[1]Лист1!$B$5:$G$100,5,0)</f>
        <v>#N/A</v>
      </c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s="42" customFormat="1" x14ac:dyDescent="0.25">
      <c r="A292" s="6">
        <v>289</v>
      </c>
      <c r="B292" s="7" t="s">
        <v>201</v>
      </c>
      <c r="C292" s="7" t="str">
        <f>VLOOKUP(B292,[2]Лист1!$B$3:$E$532,1,0)</f>
        <v>Токарев Александр Александрович</v>
      </c>
      <c r="D292" s="7" t="str">
        <f>VLOOKUP(C292,[2]Лист1!$B$3:$E$532,3,0)</f>
        <v>спортивный туризм</v>
      </c>
      <c r="E292" s="7">
        <v>1994</v>
      </c>
      <c r="F292" s="7">
        <v>26</v>
      </c>
      <c r="G292" s="24" t="s">
        <v>10</v>
      </c>
      <c r="H292" s="24"/>
      <c r="I292" s="10" t="s">
        <v>8</v>
      </c>
      <c r="J292" s="9">
        <v>43349</v>
      </c>
      <c r="K292" s="11" t="s">
        <v>34</v>
      </c>
      <c r="L292" s="10" t="s">
        <v>8</v>
      </c>
      <c r="M292" s="9">
        <v>43349</v>
      </c>
      <c r="N292" s="11" t="s">
        <v>34</v>
      </c>
      <c r="O292" s="9">
        <f>M292+365*2</f>
        <v>44079</v>
      </c>
      <c r="P292" s="23" t="str">
        <f t="shared" si="8"/>
        <v>дистанции пешеходные</v>
      </c>
      <c r="Q292" s="5"/>
      <c r="R292" s="5"/>
      <c r="S292" s="47">
        <f>VLOOKUP($B292,[1]Лист1!$B$5:$G$100,5,0)</f>
        <v>103</v>
      </c>
      <c r="T292" s="47">
        <f>VLOOKUP($B292,[1]Лист1!$B$5:$G$100,5,0)</f>
        <v>103</v>
      </c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s="42" customFormat="1" x14ac:dyDescent="0.25">
      <c r="A293" s="6">
        <v>290</v>
      </c>
      <c r="B293" s="7" t="s">
        <v>202</v>
      </c>
      <c r="C293" s="7" t="str">
        <f>VLOOKUP(B293,[2]Лист1!$B$3:$E$532,1,0)</f>
        <v>Толокнов Виктор Николаевич</v>
      </c>
      <c r="D293" s="7" t="str">
        <f>VLOOKUP(C293,[2]Лист1!$B$3:$E$532,3,0)</f>
        <v>спортивный туризм</v>
      </c>
      <c r="E293" s="7"/>
      <c r="F293" s="7"/>
      <c r="G293" s="24" t="s">
        <v>7</v>
      </c>
      <c r="H293" s="24"/>
      <c r="I293" s="10" t="s">
        <v>18</v>
      </c>
      <c r="J293" s="11">
        <v>2001</v>
      </c>
      <c r="K293" s="11"/>
      <c r="L293" s="10" t="s">
        <v>266</v>
      </c>
      <c r="M293" s="9"/>
      <c r="N293" s="11"/>
      <c r="O293" s="9"/>
      <c r="P293" s="23" t="str">
        <f t="shared" si="8"/>
        <v/>
      </c>
      <c r="Q293" s="5"/>
      <c r="R293" s="5"/>
      <c r="S293" s="47" t="e">
        <f>VLOOKUP($B293,[1]Лист1!$B$5:$G$100,5,0)</f>
        <v>#N/A</v>
      </c>
      <c r="T293" s="47" t="e">
        <f>VLOOKUP($B293,[1]Лист1!$B$5:$G$100,5,0)</f>
        <v>#N/A</v>
      </c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s="42" customFormat="1" x14ac:dyDescent="0.25">
      <c r="A294" s="6">
        <v>291</v>
      </c>
      <c r="B294" s="7" t="s">
        <v>203</v>
      </c>
      <c r="C294" s="7" t="str">
        <f>VLOOKUP(B294,[2]Лист1!$B$3:$E$532,1,0)</f>
        <v>Трай Людмила Николаевна</v>
      </c>
      <c r="D294" s="7" t="str">
        <f>VLOOKUP(C294,[2]Лист1!$B$3:$E$532,3,0)</f>
        <v>спортивный туризм</v>
      </c>
      <c r="E294" s="7">
        <v>1993</v>
      </c>
      <c r="F294" s="7">
        <v>27</v>
      </c>
      <c r="G294" s="24" t="s">
        <v>10</v>
      </c>
      <c r="H294" s="24"/>
      <c r="I294" s="10" t="s">
        <v>8</v>
      </c>
      <c r="J294" s="9">
        <v>42097</v>
      </c>
      <c r="K294" s="8">
        <v>1174</v>
      </c>
      <c r="L294" s="10" t="s">
        <v>18</v>
      </c>
      <c r="M294" s="9">
        <v>43511</v>
      </c>
      <c r="N294" s="11" t="s">
        <v>25</v>
      </c>
      <c r="O294" s="9">
        <f>M294+365*2</f>
        <v>44241</v>
      </c>
      <c r="P294" s="23" t="str">
        <f t="shared" si="8"/>
        <v>дистанции пешеходные</v>
      </c>
      <c r="Q294" s="5"/>
      <c r="R294" s="5"/>
      <c r="S294" s="47">
        <f>VLOOKUP($B294,[1]Лист1!$B$5:$G$100,5,0)</f>
        <v>6</v>
      </c>
      <c r="T294" s="47">
        <f>VLOOKUP($B294,[1]Лист1!$B$5:$G$100,5,0)</f>
        <v>6</v>
      </c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s="42" customFormat="1" x14ac:dyDescent="0.25">
      <c r="A295" s="6">
        <v>292</v>
      </c>
      <c r="B295" s="44" t="s">
        <v>204</v>
      </c>
      <c r="C295" s="7" t="str">
        <f>VLOOKUP(B295,[2]Лист1!$B$3:$E$532,1,0)</f>
        <v>Трикозов Виктор Михайлович</v>
      </c>
      <c r="D295" s="7" t="str">
        <f>VLOOKUP(C295,[2]Лист1!$B$3:$E$532,3,0)</f>
        <v>спортивный туризм</v>
      </c>
      <c r="E295" s="7">
        <v>1988</v>
      </c>
      <c r="F295" s="7">
        <v>32</v>
      </c>
      <c r="G295" s="24" t="s">
        <v>10</v>
      </c>
      <c r="H295" s="24"/>
      <c r="I295" s="10" t="s">
        <v>15</v>
      </c>
      <c r="J295" s="9">
        <v>42865</v>
      </c>
      <c r="K295" s="8">
        <v>59</v>
      </c>
      <c r="L295" s="10" t="s">
        <v>15</v>
      </c>
      <c r="M295" s="54">
        <v>43614</v>
      </c>
      <c r="N295" s="11" t="s">
        <v>41</v>
      </c>
      <c r="O295" s="9">
        <f>M295+365</f>
        <v>43979</v>
      </c>
      <c r="P295" s="23" t="str">
        <f t="shared" si="8"/>
        <v>дистанции пешеходные</v>
      </c>
      <c r="Q295" s="5"/>
      <c r="R295" s="5"/>
      <c r="S295" s="47" t="e">
        <f>VLOOKUP($B295,[1]Лист1!$B$5:$G$100,5,0)</f>
        <v>#N/A</v>
      </c>
      <c r="T295" s="47" t="e">
        <f>VLOOKUP($B295,[1]Лист1!$B$5:$G$100,5,0)</f>
        <v>#N/A</v>
      </c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s="42" customFormat="1" x14ac:dyDescent="0.25">
      <c r="A296" s="6">
        <v>293</v>
      </c>
      <c r="B296" s="24" t="s">
        <v>260</v>
      </c>
      <c r="C296" s="7" t="str">
        <f>VLOOKUP(B296,[2]Лист1!$B$3:$E$532,1,0)</f>
        <v>Трубач Дмитрий Романович</v>
      </c>
      <c r="D296" s="7">
        <f>VLOOKUP(C296,[2]Лист1!$B$3:$E$532,3,0)</f>
        <v>0</v>
      </c>
      <c r="E296" s="7">
        <v>0</v>
      </c>
      <c r="F296" s="7">
        <v>2020</v>
      </c>
      <c r="G296" s="24" t="s">
        <v>10</v>
      </c>
      <c r="H296" s="24"/>
      <c r="I296" s="10" t="s">
        <v>15</v>
      </c>
      <c r="J296" s="9">
        <v>43349</v>
      </c>
      <c r="K296" s="11" t="s">
        <v>34</v>
      </c>
      <c r="L296" s="10" t="s">
        <v>266</v>
      </c>
      <c r="M296" s="9"/>
      <c r="N296" s="11"/>
      <c r="O296" s="9"/>
      <c r="P296" s="23" t="str">
        <f t="shared" si="8"/>
        <v/>
      </c>
      <c r="Q296" s="5"/>
      <c r="R296" s="5"/>
      <c r="S296" s="47" t="e">
        <f>VLOOKUP($B296,[1]Лист1!$B$5:$G$100,5,0)</f>
        <v>#N/A</v>
      </c>
      <c r="T296" s="47" t="e">
        <f>VLOOKUP($B296,[1]Лист1!$B$5:$G$100,5,0)</f>
        <v>#N/A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s="42" customFormat="1" x14ac:dyDescent="0.25">
      <c r="A297" s="6">
        <v>294</v>
      </c>
      <c r="B297" s="24" t="s">
        <v>299</v>
      </c>
      <c r="C297" s="7" t="str">
        <f>VLOOKUP(B297,[2]Лист1!$B$3:$E$532,1,0)</f>
        <v>Турлыгина Ирина Юрьевна</v>
      </c>
      <c r="D297" s="7">
        <f>VLOOKUP(C297,[2]Лист1!$B$3:$E$532,3,0)</f>
        <v>0</v>
      </c>
      <c r="E297" s="7"/>
      <c r="F297" s="7"/>
      <c r="G297" s="24" t="s">
        <v>289</v>
      </c>
      <c r="H297" s="24"/>
      <c r="I297" s="10" t="s">
        <v>15</v>
      </c>
      <c r="J297" s="9">
        <v>43577</v>
      </c>
      <c r="K297" s="11" t="s">
        <v>301</v>
      </c>
      <c r="L297" s="10" t="s">
        <v>15</v>
      </c>
      <c r="M297" s="52">
        <v>43577</v>
      </c>
      <c r="N297" s="11" t="s">
        <v>301</v>
      </c>
      <c r="O297" s="9">
        <f>M297+365</f>
        <v>43942</v>
      </c>
      <c r="P297" s="23" t="str">
        <f t="shared" si="8"/>
        <v>дистанции на средствах передвижения (кони)</v>
      </c>
      <c r="Q297" s="5"/>
      <c r="R297" s="5"/>
      <c r="S297" s="47" t="e">
        <f>VLOOKUP($B297,[1]Лист1!$B$5:$G$100,5,0)</f>
        <v>#N/A</v>
      </c>
      <c r="T297" s="47" t="e">
        <f>VLOOKUP($B297,[1]Лист1!$B$5:$G$100,5,0)</f>
        <v>#N/A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s="42" customFormat="1" x14ac:dyDescent="0.25">
      <c r="A298" s="6">
        <v>295</v>
      </c>
      <c r="B298" s="24" t="s">
        <v>205</v>
      </c>
      <c r="C298" s="7" t="str">
        <f>VLOOKUP(B298,[2]Лист1!$B$3:$E$532,1,0)</f>
        <v>Тушевский Никита Сергеевич</v>
      </c>
      <c r="D298" s="7">
        <f>VLOOKUP(C298,[2]Лист1!$B$3:$E$532,3,0)</f>
        <v>0</v>
      </c>
      <c r="E298" s="7"/>
      <c r="F298" s="7"/>
      <c r="G298" s="24" t="s">
        <v>10</v>
      </c>
      <c r="H298" s="24"/>
      <c r="I298" s="10" t="s">
        <v>15</v>
      </c>
      <c r="J298" s="9">
        <v>43349</v>
      </c>
      <c r="K298" s="11" t="s">
        <v>34</v>
      </c>
      <c r="L298" s="10" t="s">
        <v>15</v>
      </c>
      <c r="M298" s="9">
        <v>43714</v>
      </c>
      <c r="N298" s="11" t="s">
        <v>364</v>
      </c>
      <c r="O298" s="9">
        <f>M298+365</f>
        <v>44079</v>
      </c>
      <c r="P298" s="23" t="str">
        <f t="shared" si="8"/>
        <v>дистанции пешеходные</v>
      </c>
      <c r="Q298" s="5"/>
      <c r="R298" s="5"/>
      <c r="S298" s="47" t="e">
        <f>VLOOKUP($B298,[1]Лист1!$B$5:$G$100,5,0)</f>
        <v>#N/A</v>
      </c>
      <c r="T298" s="47" t="e">
        <f>VLOOKUP($B298,[1]Лист1!$B$5:$G$100,5,0)</f>
        <v>#N/A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s="42" customFormat="1" x14ac:dyDescent="0.25">
      <c r="A299" s="6">
        <v>296</v>
      </c>
      <c r="B299" s="24" t="s">
        <v>398</v>
      </c>
      <c r="C299" s="7" t="e">
        <f>VLOOKUP(B299,[2]Лист1!$B$3:$E$532,1,0)</f>
        <v>#N/A</v>
      </c>
      <c r="D299" s="7" t="e">
        <f>VLOOKUP(C299,[2]Лист1!$B$3:$E$532,3,0)</f>
        <v>#N/A</v>
      </c>
      <c r="E299" s="7"/>
      <c r="F299" s="7"/>
      <c r="G299" s="24" t="s">
        <v>315</v>
      </c>
      <c r="H299" s="24"/>
      <c r="I299" s="10" t="s">
        <v>15</v>
      </c>
      <c r="J299" s="12">
        <v>43892</v>
      </c>
      <c r="K299" s="11" t="s">
        <v>381</v>
      </c>
      <c r="L299" s="10" t="s">
        <v>15</v>
      </c>
      <c r="M299" s="9">
        <v>43892</v>
      </c>
      <c r="N299" s="11" t="s">
        <v>381</v>
      </c>
      <c r="O299" s="9">
        <f>M299+365</f>
        <v>44257</v>
      </c>
      <c r="P299" s="23" t="str">
        <f t="shared" si="8"/>
        <v>маршруты</v>
      </c>
      <c r="Q299" s="5"/>
      <c r="R299" s="5"/>
      <c r="S299" s="47" t="e">
        <f>VLOOKUP($B299,[1]Лист1!$B$5:$G$100,5,0)</f>
        <v>#N/A</v>
      </c>
      <c r="T299" s="47" t="e">
        <f>VLOOKUP($B299,[1]Лист1!$B$5:$G$100,5,0)</f>
        <v>#N/A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s="42" customFormat="1" x14ac:dyDescent="0.25">
      <c r="A300" s="6">
        <v>297</v>
      </c>
      <c r="B300" s="24" t="s">
        <v>312</v>
      </c>
      <c r="C300" s="7" t="str">
        <f>VLOOKUP(B300,[2]Лист1!$B$3:$E$532,1,0)</f>
        <v>Уколова Ольга Сергеевна</v>
      </c>
      <c r="D300" s="7">
        <f>VLOOKUP(C300,[2]Лист1!$B$3:$E$532,3,0)</f>
        <v>0</v>
      </c>
      <c r="E300" s="7"/>
      <c r="F300" s="7"/>
      <c r="G300" s="24" t="s">
        <v>7</v>
      </c>
      <c r="H300" s="24"/>
      <c r="I300" s="10" t="s">
        <v>15</v>
      </c>
      <c r="J300" s="9">
        <v>43577</v>
      </c>
      <c r="K300" s="11" t="s">
        <v>301</v>
      </c>
      <c r="L300" s="10" t="s">
        <v>15</v>
      </c>
      <c r="M300" s="52">
        <v>43577</v>
      </c>
      <c r="N300" s="11" t="s">
        <v>301</v>
      </c>
      <c r="O300" s="9">
        <f>M300+365</f>
        <v>43942</v>
      </c>
      <c r="P300" s="23" t="str">
        <f t="shared" si="8"/>
        <v>дистанции горные</v>
      </c>
      <c r="Q300" s="5"/>
      <c r="R300" s="5"/>
      <c r="S300" s="47" t="e">
        <f>VLOOKUP($B300,[1]Лист1!$B$5:$G$100,5,0)</f>
        <v>#N/A</v>
      </c>
      <c r="T300" s="47" t="e">
        <f>VLOOKUP($B300,[1]Лист1!$B$5:$G$100,5,0)</f>
        <v>#N/A</v>
      </c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s="42" customFormat="1" x14ac:dyDescent="0.25">
      <c r="A301" s="6">
        <v>298</v>
      </c>
      <c r="B301" s="7" t="s">
        <v>206</v>
      </c>
      <c r="C301" s="7" t="str">
        <f>VLOOKUP(B301,[2]Лист1!$B$3:$E$532,1,0)</f>
        <v>Ульянов Александр Олегович</v>
      </c>
      <c r="D301" s="7" t="str">
        <f>VLOOKUP(C301,[2]Лист1!$B$3:$E$532,3,0)</f>
        <v>спортивный туризм</v>
      </c>
      <c r="E301" s="7">
        <v>1972</v>
      </c>
      <c r="F301" s="7">
        <v>48</v>
      </c>
      <c r="G301" s="24" t="s">
        <v>10</v>
      </c>
      <c r="H301" s="24"/>
      <c r="I301" s="10" t="s">
        <v>8</v>
      </c>
      <c r="J301" s="9">
        <v>41697</v>
      </c>
      <c r="K301" s="8">
        <v>597</v>
      </c>
      <c r="L301" s="10" t="s">
        <v>8</v>
      </c>
      <c r="M301" s="9">
        <v>43511</v>
      </c>
      <c r="N301" s="11" t="s">
        <v>25</v>
      </c>
      <c r="O301" s="9">
        <f>M301+365*2</f>
        <v>44241</v>
      </c>
      <c r="P301" s="23" t="str">
        <f t="shared" si="8"/>
        <v>дистанции пешеходные</v>
      </c>
      <c r="Q301" s="5"/>
      <c r="R301" s="5"/>
      <c r="S301" s="47">
        <f>VLOOKUP($B301,[1]Лист1!$B$5:$G$100,5,0)</f>
        <v>20</v>
      </c>
      <c r="T301" s="47">
        <f>VLOOKUP($B301,[1]Лист1!$B$5:$G$100,5,0)</f>
        <v>20</v>
      </c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s="42" customFormat="1" x14ac:dyDescent="0.25">
      <c r="A302" s="6">
        <v>299</v>
      </c>
      <c r="B302" s="7" t="s">
        <v>399</v>
      </c>
      <c r="C302" s="7" t="e">
        <f>VLOOKUP(B302,[2]Лист1!$B$3:$E$532,1,0)</f>
        <v>#N/A</v>
      </c>
      <c r="D302" s="7" t="e">
        <f>VLOOKUP(C302,[2]Лист1!$B$3:$E$532,3,0)</f>
        <v>#N/A</v>
      </c>
      <c r="E302" s="7"/>
      <c r="F302" s="7"/>
      <c r="G302" s="24" t="s">
        <v>32</v>
      </c>
      <c r="H302" s="24"/>
      <c r="I302" s="10" t="s">
        <v>15</v>
      </c>
      <c r="J302" s="12">
        <v>43892</v>
      </c>
      <c r="K302" s="11" t="s">
        <v>381</v>
      </c>
      <c r="L302" s="10" t="s">
        <v>15</v>
      </c>
      <c r="M302" s="9">
        <v>43892</v>
      </c>
      <c r="N302" s="11" t="s">
        <v>381</v>
      </c>
      <c r="O302" s="9">
        <f>M302+365</f>
        <v>44257</v>
      </c>
      <c r="P302" s="23" t="str">
        <f t="shared" si="8"/>
        <v>дистанции водные</v>
      </c>
      <c r="Q302" s="5"/>
      <c r="R302" s="5"/>
      <c r="S302" s="47" t="e">
        <f>VLOOKUP($B302,[1]Лист1!$B$5:$G$100,5,0)</f>
        <v>#N/A</v>
      </c>
      <c r="T302" s="47" t="e">
        <f>VLOOKUP($B302,[1]Лист1!$B$5:$G$100,5,0)</f>
        <v>#N/A</v>
      </c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s="42" customFormat="1" x14ac:dyDescent="0.25">
      <c r="A303" s="6">
        <v>300</v>
      </c>
      <c r="B303" s="7" t="s">
        <v>207</v>
      </c>
      <c r="C303" s="7" t="str">
        <f>VLOOKUP(B303,[2]Лист1!$B$3:$E$532,1,0)</f>
        <v>Ушкалов Максим Евгеньевич</v>
      </c>
      <c r="D303" s="7" t="str">
        <f>VLOOKUP(C303,[2]Лист1!$B$3:$E$532,3,0)</f>
        <v>спортивный туризм</v>
      </c>
      <c r="E303" s="7">
        <v>1988</v>
      </c>
      <c r="F303" s="7">
        <v>32</v>
      </c>
      <c r="G303" s="24" t="s">
        <v>10</v>
      </c>
      <c r="H303" s="24"/>
      <c r="I303" s="10" t="s">
        <v>15</v>
      </c>
      <c r="J303" s="9">
        <v>41697</v>
      </c>
      <c r="K303" s="8">
        <v>597</v>
      </c>
      <c r="L303" s="10" t="s">
        <v>15</v>
      </c>
      <c r="M303" s="9">
        <v>43876</v>
      </c>
      <c r="N303" s="11" t="s">
        <v>378</v>
      </c>
      <c r="O303" s="9">
        <f>M303+365</f>
        <v>44241</v>
      </c>
      <c r="P303" s="23" t="str">
        <f t="shared" si="8"/>
        <v>дистанции пешеходные</v>
      </c>
      <c r="Q303" s="5"/>
      <c r="R303" s="5"/>
      <c r="S303" s="47">
        <f>VLOOKUP($B303,[1]Лист1!$B$5:$G$100,5,0)</f>
        <v>0</v>
      </c>
      <c r="T303" s="47">
        <f>VLOOKUP($B303,[1]Лист1!$B$5:$G$100,5,0)</f>
        <v>0</v>
      </c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s="42" customFormat="1" x14ac:dyDescent="0.25">
      <c r="A304" s="6">
        <v>301</v>
      </c>
      <c r="B304" s="7" t="s">
        <v>208</v>
      </c>
      <c r="C304" s="7" t="str">
        <f>VLOOKUP(B304,[2]Лист1!$B$3:$E$532,1,0)</f>
        <v>Федоров Данил Евгеньевич</v>
      </c>
      <c r="D304" s="7" t="str">
        <f>VLOOKUP(C304,[2]Лист1!$B$3:$E$532,3,0)</f>
        <v>спортивный туризм</v>
      </c>
      <c r="E304" s="7">
        <v>1997</v>
      </c>
      <c r="F304" s="7">
        <v>23</v>
      </c>
      <c r="G304" s="24" t="s">
        <v>10</v>
      </c>
      <c r="H304" s="24"/>
      <c r="I304" s="10" t="s">
        <v>18</v>
      </c>
      <c r="J304" s="9">
        <v>43563</v>
      </c>
      <c r="K304" s="8" t="s">
        <v>285</v>
      </c>
      <c r="L304" s="10" t="s">
        <v>18</v>
      </c>
      <c r="M304" s="9">
        <v>43563</v>
      </c>
      <c r="N304" s="8" t="s">
        <v>285</v>
      </c>
      <c r="O304" s="9">
        <f>M304+365*2</f>
        <v>44293</v>
      </c>
      <c r="P304" s="23" t="str">
        <f t="shared" si="8"/>
        <v>дистанции пешеходные</v>
      </c>
      <c r="Q304" s="5"/>
      <c r="R304" s="5"/>
      <c r="S304" s="47">
        <f>VLOOKUP($B304,[1]Лист1!$B$5:$G$100,5,0)</f>
        <v>114</v>
      </c>
      <c r="T304" s="47">
        <f>VLOOKUP($B304,[1]Лист1!$B$5:$G$100,5,0)</f>
        <v>114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s="42" customFormat="1" x14ac:dyDescent="0.25">
      <c r="A305" s="6">
        <v>302</v>
      </c>
      <c r="B305" s="7" t="s">
        <v>400</v>
      </c>
      <c r="C305" s="7" t="e">
        <f>VLOOKUP(B305,[2]Лист1!$B$3:$E$532,1,0)</f>
        <v>#N/A</v>
      </c>
      <c r="D305" s="7" t="e">
        <f>VLOOKUP(C305,[2]Лист1!$B$3:$E$532,3,0)</f>
        <v>#N/A</v>
      </c>
      <c r="E305" s="7"/>
      <c r="F305" s="7"/>
      <c r="G305" s="24" t="s">
        <v>315</v>
      </c>
      <c r="H305" s="24"/>
      <c r="I305" s="10" t="s">
        <v>15</v>
      </c>
      <c r="J305" s="12">
        <v>43892</v>
      </c>
      <c r="K305" s="11" t="s">
        <v>381</v>
      </c>
      <c r="L305" s="10" t="s">
        <v>15</v>
      </c>
      <c r="M305" s="9">
        <v>43892</v>
      </c>
      <c r="N305" s="11" t="s">
        <v>381</v>
      </c>
      <c r="O305" s="9">
        <f>M305+365</f>
        <v>44257</v>
      </c>
      <c r="P305" s="23" t="str">
        <f t="shared" si="8"/>
        <v>маршруты</v>
      </c>
      <c r="Q305" s="5"/>
      <c r="R305" s="5"/>
      <c r="S305" s="47" t="e">
        <f>VLOOKUP($B305,[1]Лист1!$B$5:$G$100,5,0)</f>
        <v>#N/A</v>
      </c>
      <c r="T305" s="47" t="e">
        <f>VLOOKUP($B305,[1]Лист1!$B$5:$G$100,5,0)</f>
        <v>#N/A</v>
      </c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s="42" customFormat="1" x14ac:dyDescent="0.25">
      <c r="A306" s="6">
        <v>303</v>
      </c>
      <c r="B306" s="7" t="s">
        <v>209</v>
      </c>
      <c r="C306" s="7" t="str">
        <f>VLOOKUP(B306,[2]Лист1!$B$3:$E$532,1,0)</f>
        <v>Федотов Алексей Евгеньевич</v>
      </c>
      <c r="D306" s="7" t="str">
        <f>VLOOKUP(C306,[2]Лист1!$B$3:$E$532,3,0)</f>
        <v>спортивный туризм</v>
      </c>
      <c r="E306" s="7">
        <v>1982</v>
      </c>
      <c r="F306" s="7">
        <v>38</v>
      </c>
      <c r="G306" s="24" t="s">
        <v>10</v>
      </c>
      <c r="H306" s="24"/>
      <c r="I306" s="10" t="s">
        <v>8</v>
      </c>
      <c r="J306" s="9">
        <v>41345</v>
      </c>
      <c r="K306" s="8">
        <v>717</v>
      </c>
      <c r="L306" s="10" t="s">
        <v>8</v>
      </c>
      <c r="M306" s="9">
        <v>43511</v>
      </c>
      <c r="N306" s="11" t="s">
        <v>25</v>
      </c>
      <c r="O306" s="9">
        <f>M306+365*2</f>
        <v>44241</v>
      </c>
      <c r="P306" s="23" t="str">
        <f t="shared" si="8"/>
        <v>дистанции пешеходные</v>
      </c>
      <c r="Q306" s="5"/>
      <c r="R306" s="5"/>
      <c r="S306" s="47">
        <f>VLOOKUP($B306,[1]Лист1!$B$5:$G$100,5,0)</f>
        <v>168</v>
      </c>
      <c r="T306" s="47">
        <f>VLOOKUP($B306,[1]Лист1!$B$5:$G$100,5,0)</f>
        <v>168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s="42" customFormat="1" x14ac:dyDescent="0.25">
      <c r="A307" s="6">
        <v>304</v>
      </c>
      <c r="B307" s="24" t="s">
        <v>210</v>
      </c>
      <c r="C307" s="7" t="str">
        <f>VLOOKUP(B307,[2]Лист1!$B$3:$E$532,1,0)</f>
        <v>Федотова Анна Александровна</v>
      </c>
      <c r="D307" s="7" t="str">
        <f>VLOOKUP(C307,[2]Лист1!$B$3:$E$532,3,0)</f>
        <v>спортивный туризм</v>
      </c>
      <c r="E307" s="7"/>
      <c r="F307" s="7"/>
      <c r="G307" s="24" t="s">
        <v>7</v>
      </c>
      <c r="H307" s="24" t="s">
        <v>354</v>
      </c>
      <c r="I307" s="10" t="s">
        <v>73</v>
      </c>
      <c r="J307" s="9">
        <v>43000</v>
      </c>
      <c r="K307" s="11" t="s">
        <v>359</v>
      </c>
      <c r="L307" s="10" t="s">
        <v>73</v>
      </c>
      <c r="M307" s="9">
        <v>43000</v>
      </c>
      <c r="N307" s="11" t="s">
        <v>359</v>
      </c>
      <c r="O307" s="9">
        <f>M307+365*4</f>
        <v>44460</v>
      </c>
      <c r="P307" s="23" t="str">
        <f t="shared" si="8"/>
        <v>дистанции горные</v>
      </c>
      <c r="Q307" s="5"/>
      <c r="R307" s="5"/>
      <c r="S307" s="47" t="e">
        <f>VLOOKUP($B307,[1]Лист1!$B$5:$G$100,5,0)</f>
        <v>#N/A</v>
      </c>
      <c r="T307" s="47" t="e">
        <f>VLOOKUP($B307,[1]Лист1!$B$5:$G$100,5,0)</f>
        <v>#N/A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s="42" customFormat="1" x14ac:dyDescent="0.25">
      <c r="A308" s="6">
        <v>305</v>
      </c>
      <c r="B308" s="24" t="s">
        <v>404</v>
      </c>
      <c r="C308" s="7" t="str">
        <f>VLOOKUP(B308,[2]Лист1!$B$3:$E$532,1,0)</f>
        <v>Федотова Евгения Андреевна</v>
      </c>
      <c r="D308" s="7" t="str">
        <f>VLOOKUP(C308,[2]Лист1!$B$3:$E$532,3,0)</f>
        <v>спортивный туризм</v>
      </c>
      <c r="E308" s="7"/>
      <c r="F308" s="7"/>
      <c r="G308" s="24" t="s">
        <v>315</v>
      </c>
      <c r="H308" s="24"/>
      <c r="I308" s="10" t="s">
        <v>18</v>
      </c>
      <c r="J308" s="12">
        <v>43892</v>
      </c>
      <c r="K308" s="11" t="s">
        <v>381</v>
      </c>
      <c r="L308" s="10" t="s">
        <v>18</v>
      </c>
      <c r="M308" s="12">
        <v>43892</v>
      </c>
      <c r="N308" s="11" t="s">
        <v>381</v>
      </c>
      <c r="O308" s="9">
        <f>M308+365*2</f>
        <v>44622</v>
      </c>
      <c r="P308" s="23" t="str">
        <f t="shared" si="8"/>
        <v>маршруты</v>
      </c>
      <c r="Q308" s="5"/>
      <c r="R308" s="5"/>
      <c r="S308" s="47" t="e">
        <f>VLOOKUP($B308,[1]Лист1!$B$5:$G$100,5,0)</f>
        <v>#N/A</v>
      </c>
      <c r="T308" s="47" t="e">
        <f>VLOOKUP($B308,[1]Лист1!$B$5:$G$100,5,0)</f>
        <v>#N/A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s="42" customFormat="1" x14ac:dyDescent="0.25">
      <c r="A309" s="6">
        <v>306</v>
      </c>
      <c r="B309" s="24" t="s">
        <v>246</v>
      </c>
      <c r="C309" s="7" t="str">
        <f>VLOOKUP(B309,[2]Лист1!$B$3:$E$532,1,0)</f>
        <v>Филиппова Маргарита Викторовна</v>
      </c>
      <c r="D309" s="7">
        <f>VLOOKUP(C309,[2]Лист1!$B$3:$E$532,3,0)</f>
        <v>0</v>
      </c>
      <c r="E309" s="7"/>
      <c r="F309" s="7"/>
      <c r="G309" s="24" t="s">
        <v>14</v>
      </c>
      <c r="H309" s="24"/>
      <c r="I309" s="10" t="s">
        <v>15</v>
      </c>
      <c r="J309" s="9">
        <v>43349</v>
      </c>
      <c r="K309" s="11" t="s">
        <v>34</v>
      </c>
      <c r="L309" s="10" t="s">
        <v>266</v>
      </c>
      <c r="M309" s="9"/>
      <c r="N309" s="11"/>
      <c r="O309" s="9"/>
      <c r="P309" s="23" t="str">
        <f t="shared" si="8"/>
        <v/>
      </c>
      <c r="Q309" s="5"/>
      <c r="R309" s="5"/>
      <c r="S309" s="47" t="e">
        <f>VLOOKUP($B309,[1]Лист1!$B$5:$G$100,5,0)</f>
        <v>#N/A</v>
      </c>
      <c r="T309" s="47" t="e">
        <f>VLOOKUP($B309,[1]Лист1!$B$5:$G$100,5,0)</f>
        <v>#N/A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s="42" customFormat="1" x14ac:dyDescent="0.25">
      <c r="A310" s="6">
        <v>307</v>
      </c>
      <c r="B310" s="50" t="s">
        <v>211</v>
      </c>
      <c r="C310" s="7" t="str">
        <f>VLOOKUP(B310,[2]Лист1!$B$3:$E$532,1,0)</f>
        <v>Флоринская Ирина Игоревна</v>
      </c>
      <c r="D310" s="7" t="str">
        <f>VLOOKUP(C310,[2]Лист1!$B$3:$E$532,3,0)</f>
        <v>спортивный туризм</v>
      </c>
      <c r="E310" s="7">
        <v>1954</v>
      </c>
      <c r="F310" s="7">
        <v>66</v>
      </c>
      <c r="G310" s="24" t="s">
        <v>10</v>
      </c>
      <c r="H310" s="24"/>
      <c r="I310" s="10" t="s">
        <v>15</v>
      </c>
      <c r="J310" s="9">
        <v>43178</v>
      </c>
      <c r="K310" s="11">
        <v>49</v>
      </c>
      <c r="L310" s="10" t="s">
        <v>15</v>
      </c>
      <c r="M310" s="51">
        <v>43555</v>
      </c>
      <c r="N310" s="11" t="s">
        <v>287</v>
      </c>
      <c r="O310" s="9">
        <f>M310+365</f>
        <v>43920</v>
      </c>
      <c r="P310" s="23" t="str">
        <f t="shared" si="8"/>
        <v>дистанции пешеходные</v>
      </c>
      <c r="Q310" s="5"/>
      <c r="R310" s="48"/>
      <c r="S310" s="47">
        <f>VLOOKUP($B310,[1]Лист1!$B$5:$G$200,4,0)</f>
        <v>29</v>
      </c>
      <c r="T310" s="47">
        <f>VLOOKUP($B310,[1]Лист1!$B$5:$G$100,5,0)</f>
        <v>0</v>
      </c>
      <c r="U310" s="48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s="42" customFormat="1" x14ac:dyDescent="0.25">
      <c r="A311" s="6">
        <v>308</v>
      </c>
      <c r="B311" s="24" t="s">
        <v>300</v>
      </c>
      <c r="C311" s="7" t="str">
        <f>VLOOKUP(B311,[2]Лист1!$B$3:$E$532,1,0)</f>
        <v>Фомина Анна Олеговна</v>
      </c>
      <c r="D311" s="7">
        <f>VLOOKUP(C311,[2]Лист1!$B$3:$E$532,3,0)</f>
        <v>0</v>
      </c>
      <c r="E311" s="7"/>
      <c r="F311" s="7"/>
      <c r="G311" s="24" t="s">
        <v>289</v>
      </c>
      <c r="H311" s="24"/>
      <c r="I311" s="10" t="s">
        <v>15</v>
      </c>
      <c r="J311" s="9">
        <v>43577</v>
      </c>
      <c r="K311" s="11" t="s">
        <v>301</v>
      </c>
      <c r="L311" s="10" t="s">
        <v>15</v>
      </c>
      <c r="M311" s="52">
        <v>43577</v>
      </c>
      <c r="N311" s="11" t="s">
        <v>301</v>
      </c>
      <c r="O311" s="9">
        <f>M311+365</f>
        <v>43942</v>
      </c>
      <c r="P311" s="23" t="str">
        <f t="shared" si="8"/>
        <v>дистанции на средствах передвижения (кони)</v>
      </c>
      <c r="Q311" s="5"/>
      <c r="R311" s="5"/>
      <c r="S311" s="47" t="e">
        <f>VLOOKUP($B311,[1]Лист1!$B$5:$G$100,5,0)</f>
        <v>#N/A</v>
      </c>
      <c r="T311" s="47" t="e">
        <f>VLOOKUP($B311,[1]Лист1!$B$5:$G$100,5,0)</f>
        <v>#N/A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s="42" customFormat="1" x14ac:dyDescent="0.25">
      <c r="A312" s="6">
        <v>309</v>
      </c>
      <c r="B312" s="24" t="s">
        <v>244</v>
      </c>
      <c r="C312" s="7" t="str">
        <f>VLOOKUP(B312,[2]Лист1!$B$3:$E$532,1,0)</f>
        <v>Хохлов Николай Сергеевич</v>
      </c>
      <c r="D312" s="7">
        <f>VLOOKUP(C312,[2]Лист1!$B$3:$E$532,3,0)</f>
        <v>0</v>
      </c>
      <c r="E312" s="7"/>
      <c r="F312" s="7"/>
      <c r="G312" s="24" t="s">
        <v>7</v>
      </c>
      <c r="H312" s="24"/>
      <c r="I312" s="10" t="s">
        <v>15</v>
      </c>
      <c r="J312" s="9">
        <v>43326</v>
      </c>
      <c r="K312" s="11" t="s">
        <v>362</v>
      </c>
      <c r="L312" s="10" t="s">
        <v>15</v>
      </c>
      <c r="M312" s="9">
        <v>43701</v>
      </c>
      <c r="N312" s="11" t="s">
        <v>366</v>
      </c>
      <c r="O312" s="9">
        <f>M312+365</f>
        <v>44066</v>
      </c>
      <c r="P312" s="23" t="str">
        <f t="shared" si="8"/>
        <v>дистанции горные</v>
      </c>
      <c r="Q312" s="5"/>
      <c r="R312" s="5"/>
      <c r="S312" s="47" t="e">
        <f>VLOOKUP($B312,[1]Лист1!$B$5:$G$100,5,0)</f>
        <v>#N/A</v>
      </c>
      <c r="T312" s="47" t="e">
        <f>VLOOKUP($B312,[1]Лист1!$B$5:$G$100,5,0)</f>
        <v>#N/A</v>
      </c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s="42" customFormat="1" x14ac:dyDescent="0.25">
      <c r="A313" s="6">
        <v>310</v>
      </c>
      <c r="B313" s="24" t="s">
        <v>212</v>
      </c>
      <c r="C313" s="7" t="str">
        <f>VLOOKUP(B313,[2]Лист1!$B$3:$E$532,1,0)</f>
        <v>Хугаев Анатолий Михайлович</v>
      </c>
      <c r="D313" s="7">
        <f>VLOOKUP(C313,[2]Лист1!$B$3:$E$532,3,0)</f>
        <v>0</v>
      </c>
      <c r="E313" s="7"/>
      <c r="F313" s="7"/>
      <c r="G313" s="24" t="s">
        <v>32</v>
      </c>
      <c r="H313" s="24"/>
      <c r="I313" s="10" t="s">
        <v>15</v>
      </c>
      <c r="J313" s="9">
        <v>43066</v>
      </c>
      <c r="K313" s="11">
        <v>237</v>
      </c>
      <c r="L313" s="10" t="s">
        <v>266</v>
      </c>
      <c r="M313" s="9"/>
      <c r="N313" s="11"/>
      <c r="O313" s="9"/>
      <c r="P313" s="23" t="str">
        <f t="shared" si="8"/>
        <v/>
      </c>
      <c r="Q313" s="5"/>
      <c r="R313" s="5"/>
      <c r="S313" s="47" t="e">
        <f>VLOOKUP($B313,[1]Лист1!$B$5:$G$100,5,0)</f>
        <v>#N/A</v>
      </c>
      <c r="T313" s="47" t="e">
        <f>VLOOKUP($B313,[1]Лист1!$B$5:$G$100,5,0)</f>
        <v>#N/A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s="42" customFormat="1" x14ac:dyDescent="0.25">
      <c r="A314" s="6">
        <v>311</v>
      </c>
      <c r="B314" s="24" t="s">
        <v>213</v>
      </c>
      <c r="C314" s="7" t="str">
        <f>VLOOKUP(B314,[2]Лист1!$B$3:$E$532,1,0)</f>
        <v>Цибульский Алексей Викторович</v>
      </c>
      <c r="D314" s="7" t="str">
        <f>VLOOKUP(C314,[2]Лист1!$B$3:$E$532,3,0)</f>
        <v>спортивный туризм</v>
      </c>
      <c r="E314" s="7"/>
      <c r="F314" s="7"/>
      <c r="G314" s="24" t="s">
        <v>14</v>
      </c>
      <c r="H314" s="24"/>
      <c r="I314" s="10" t="s">
        <v>15</v>
      </c>
      <c r="J314" s="12">
        <v>42606</v>
      </c>
      <c r="K314" s="11">
        <v>167</v>
      </c>
      <c r="L314" s="10" t="s">
        <v>15</v>
      </c>
      <c r="M314" s="9">
        <v>43701</v>
      </c>
      <c r="N314" s="11" t="s">
        <v>366</v>
      </c>
      <c r="O314" s="9">
        <f>M314+365</f>
        <v>44066</v>
      </c>
      <c r="P314" s="23" t="str">
        <f t="shared" si="8"/>
        <v>дистанции на средствах передвижения (авто)</v>
      </c>
      <c r="Q314" s="5"/>
      <c r="R314" s="5"/>
      <c r="S314" s="47" t="e">
        <f>VLOOKUP($B314,[1]Лист1!$B$5:$G$100,5,0)</f>
        <v>#N/A</v>
      </c>
      <c r="T314" s="47" t="e">
        <f>VLOOKUP($B314,[1]Лист1!$B$5:$G$100,5,0)</f>
        <v>#N/A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s="42" customFormat="1" x14ac:dyDescent="0.25">
      <c r="A315" s="6">
        <v>312</v>
      </c>
      <c r="B315" s="24" t="s">
        <v>271</v>
      </c>
      <c r="C315" s="7" t="str">
        <f>VLOOKUP(B315,[2]Лист1!$B$3:$E$532,1,0)</f>
        <v>Чанышева Амина Фанисовна</v>
      </c>
      <c r="D315" s="7" t="str">
        <f>VLOOKUP(C315,[2]Лист1!$B$3:$E$532,3,0)</f>
        <v>спортивный туризм</v>
      </c>
      <c r="E315" s="7"/>
      <c r="F315" s="7"/>
      <c r="G315" s="24" t="s">
        <v>218</v>
      </c>
      <c r="H315" s="24"/>
      <c r="I315" s="10" t="s">
        <v>8</v>
      </c>
      <c r="J315" s="12">
        <v>41019</v>
      </c>
      <c r="K315" s="11">
        <v>1308</v>
      </c>
      <c r="L315" s="10" t="s">
        <v>18</v>
      </c>
      <c r="M315" s="9">
        <v>43526</v>
      </c>
      <c r="N315" s="11" t="s">
        <v>272</v>
      </c>
      <c r="O315" s="9">
        <f>M315+365*2</f>
        <v>44256</v>
      </c>
      <c r="P315" s="23" t="str">
        <f t="shared" si="8"/>
        <v>спелеодистанции</v>
      </c>
      <c r="Q315" s="5"/>
      <c r="R315" s="5"/>
      <c r="S315" s="47" t="e">
        <f>VLOOKUP($B315,[1]Лист1!$B$5:$G$100,5,0)</f>
        <v>#N/A</v>
      </c>
      <c r="T315" s="47" t="e">
        <f>VLOOKUP($B315,[1]Лист1!$B$5:$G$100,5,0)</f>
        <v>#N/A</v>
      </c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s="42" customFormat="1" x14ac:dyDescent="0.25">
      <c r="A316" s="6">
        <v>313</v>
      </c>
      <c r="B316" s="7" t="s">
        <v>214</v>
      </c>
      <c r="C316" s="7" t="str">
        <f>VLOOKUP(B316,[2]Лист1!$B$3:$E$532,1,0)</f>
        <v>Червинский Семен Дмитриевич</v>
      </c>
      <c r="D316" s="7" t="str">
        <f>VLOOKUP(C316,[2]Лист1!$B$3:$E$532,3,0)</f>
        <v>спортивный туризм</v>
      </c>
      <c r="E316" s="7"/>
      <c r="F316" s="7"/>
      <c r="G316" s="24" t="s">
        <v>7</v>
      </c>
      <c r="H316" s="24"/>
      <c r="I316" s="10" t="s">
        <v>15</v>
      </c>
      <c r="J316" s="12">
        <v>41737</v>
      </c>
      <c r="K316" s="11">
        <v>1150</v>
      </c>
      <c r="L316" s="10" t="s">
        <v>15</v>
      </c>
      <c r="M316" s="9">
        <v>43876</v>
      </c>
      <c r="N316" s="11" t="s">
        <v>378</v>
      </c>
      <c r="O316" s="9">
        <f>M316+365</f>
        <v>44241</v>
      </c>
      <c r="P316" s="23" t="str">
        <f t="shared" si="8"/>
        <v>дистанции горные</v>
      </c>
      <c r="Q316" s="5"/>
      <c r="R316" s="5"/>
      <c r="S316" s="47" t="e">
        <f>VLOOKUP($B316,[1]Лист1!$B$5:$G$100,5,0)</f>
        <v>#N/A</v>
      </c>
      <c r="T316" s="47" t="e">
        <f>VLOOKUP($B316,[1]Лист1!$B$5:$G$100,5,0)</f>
        <v>#N/A</v>
      </c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s="42" customFormat="1" x14ac:dyDescent="0.25">
      <c r="A317" s="6">
        <v>314</v>
      </c>
      <c r="B317" s="49" t="s">
        <v>215</v>
      </c>
      <c r="C317" s="7" t="str">
        <f>VLOOKUP(B317,[2]Лист1!$B$3:$E$532,1,0)</f>
        <v>Череватенко Екатерина Андреевна</v>
      </c>
      <c r="D317" s="7" t="str">
        <f>VLOOKUP(C317,[2]Лист1!$B$3:$E$532,3,0)</f>
        <v>спортивный туризм</v>
      </c>
      <c r="E317" s="7">
        <v>1998</v>
      </c>
      <c r="F317" s="7">
        <v>22</v>
      </c>
      <c r="G317" s="24" t="s">
        <v>10</v>
      </c>
      <c r="H317" s="24"/>
      <c r="I317" s="10" t="s">
        <v>18</v>
      </c>
      <c r="J317" s="9">
        <v>43178</v>
      </c>
      <c r="K317" s="11">
        <v>49</v>
      </c>
      <c r="L317" s="10" t="s">
        <v>18</v>
      </c>
      <c r="M317" s="51">
        <v>43178</v>
      </c>
      <c r="N317" s="11">
        <v>49</v>
      </c>
      <c r="O317" s="9">
        <f>M317+365*2</f>
        <v>43908</v>
      </c>
      <c r="P317" s="23" t="str">
        <f t="shared" si="8"/>
        <v>дистанции пешеходные</v>
      </c>
      <c r="Q317" s="5"/>
      <c r="R317" s="5"/>
      <c r="S317" s="47">
        <f>VLOOKUP($B317,[1]Лист1!$B$5:$G$200,4,0)</f>
        <v>129</v>
      </c>
      <c r="T317" s="47">
        <f>VLOOKUP($B317,[1]Лист1!$B$5:$G$100,5,0)</f>
        <v>122</v>
      </c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s="42" customFormat="1" x14ac:dyDescent="0.25">
      <c r="A318" s="6">
        <v>315</v>
      </c>
      <c r="B318" s="7" t="s">
        <v>216</v>
      </c>
      <c r="C318" s="7" t="str">
        <f>VLOOKUP(B318,[2]Лист1!$B$3:$E$532,1,0)</f>
        <v>Череватенко Елена Анатольевна</v>
      </c>
      <c r="D318" s="7" t="str">
        <f>VLOOKUP(C318,[2]Лист1!$B$3:$E$532,3,0)</f>
        <v>спортивный туризм</v>
      </c>
      <c r="E318" s="7">
        <v>1974</v>
      </c>
      <c r="F318" s="7">
        <v>46</v>
      </c>
      <c r="G318" s="24" t="s">
        <v>10</v>
      </c>
      <c r="H318" s="24"/>
      <c r="I318" s="10" t="s">
        <v>8</v>
      </c>
      <c r="J318" s="9">
        <v>41697</v>
      </c>
      <c r="K318" s="8">
        <v>597</v>
      </c>
      <c r="L318" s="10" t="s">
        <v>8</v>
      </c>
      <c r="M318" s="9">
        <v>43511</v>
      </c>
      <c r="N318" s="11" t="s">
        <v>25</v>
      </c>
      <c r="O318" s="9">
        <f>M318+365*2</f>
        <v>44241</v>
      </c>
      <c r="P318" s="23" t="str">
        <f t="shared" si="8"/>
        <v>дистанции пешеходные</v>
      </c>
      <c r="Q318" s="5"/>
      <c r="R318" s="5"/>
      <c r="S318" s="47">
        <f>VLOOKUP($B318,[1]Лист1!$B$5:$G$100,5,0)</f>
        <v>150</v>
      </c>
      <c r="T318" s="47">
        <f>VLOOKUP($B318,[1]Лист1!$B$5:$G$100,5,0)</f>
        <v>150</v>
      </c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s="42" customFormat="1" x14ac:dyDescent="0.25">
      <c r="A319" s="6">
        <v>316</v>
      </c>
      <c r="B319" s="13" t="s">
        <v>217</v>
      </c>
      <c r="C319" s="7" t="str">
        <f>VLOOKUP(B319,[2]Лист1!$B$3:$E$532,1,0)</f>
        <v>Чередниченко Филипп Лемаркович</v>
      </c>
      <c r="D319" s="7" t="str">
        <f>VLOOKUP(C319,[2]Лист1!$B$3:$E$532,3,0)</f>
        <v>спортивный туризм</v>
      </c>
      <c r="E319" s="7"/>
      <c r="F319" s="7"/>
      <c r="G319" s="24" t="s">
        <v>218</v>
      </c>
      <c r="H319" s="24" t="s">
        <v>356</v>
      </c>
      <c r="I319" s="10" t="s">
        <v>73</v>
      </c>
      <c r="J319" s="21">
        <v>41704</v>
      </c>
      <c r="K319" s="11" t="s">
        <v>264</v>
      </c>
      <c r="L319" s="10" t="s">
        <v>73</v>
      </c>
      <c r="M319" s="9">
        <v>42835</v>
      </c>
      <c r="N319" s="11" t="s">
        <v>77</v>
      </c>
      <c r="O319" s="9">
        <f>M319+365*4</f>
        <v>44295</v>
      </c>
      <c r="P319" s="23" t="str">
        <f t="shared" si="8"/>
        <v>спелеодистанции</v>
      </c>
      <c r="Q319" s="5"/>
      <c r="R319" s="5"/>
      <c r="S319" s="47" t="e">
        <f>VLOOKUP($B319,[1]Лист1!$B$5:$G$100,5,0)</f>
        <v>#N/A</v>
      </c>
      <c r="T319" s="47" t="e">
        <f>VLOOKUP($B319,[1]Лист1!$B$5:$G$100,5,0)</f>
        <v>#N/A</v>
      </c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s="42" customFormat="1" x14ac:dyDescent="0.25">
      <c r="A320" s="6">
        <v>317</v>
      </c>
      <c r="B320" s="44" t="s">
        <v>219</v>
      </c>
      <c r="C320" s="7" t="str">
        <f>VLOOKUP(B320,[2]Лист1!$B$3:$E$532,1,0)</f>
        <v>Черкасов Сергей Юрьевич</v>
      </c>
      <c r="D320" s="7" t="str">
        <f>VLOOKUP(C320,[2]Лист1!$B$3:$E$532,3,0)</f>
        <v>спортивный туризм</v>
      </c>
      <c r="E320" s="7"/>
      <c r="F320" s="7"/>
      <c r="G320" s="24" t="s">
        <v>10</v>
      </c>
      <c r="H320" s="24"/>
      <c r="I320" s="10" t="s">
        <v>15</v>
      </c>
      <c r="J320" s="9">
        <v>42865</v>
      </c>
      <c r="K320" s="8">
        <v>59</v>
      </c>
      <c r="L320" s="10" t="s">
        <v>15</v>
      </c>
      <c r="M320" s="54">
        <v>43614</v>
      </c>
      <c r="N320" s="11" t="s">
        <v>41</v>
      </c>
      <c r="O320" s="9">
        <f>M320+365</f>
        <v>43979</v>
      </c>
      <c r="P320" s="23" t="str">
        <f t="shared" si="8"/>
        <v>дистанции пешеходные</v>
      </c>
      <c r="Q320" s="5"/>
      <c r="R320" s="5"/>
      <c r="S320" s="47">
        <f>VLOOKUP($B320,[1]Лист1!$B$5:$G$100,5,0)</f>
        <v>0</v>
      </c>
      <c r="T320" s="47">
        <f>VLOOKUP($B320,[1]Лист1!$B$5:$G$100,5,0)</f>
        <v>0</v>
      </c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s="42" customFormat="1" x14ac:dyDescent="0.25">
      <c r="A321" s="6">
        <v>318</v>
      </c>
      <c r="B321" s="7" t="s">
        <v>220</v>
      </c>
      <c r="C321" s="7" t="str">
        <f>VLOOKUP(B321,[2]Лист1!$B$3:$E$532,1,0)</f>
        <v>Черкасова Маргарита Олеговна</v>
      </c>
      <c r="D321" s="7" t="str">
        <f>VLOOKUP(C321,[2]Лист1!$B$3:$E$532,3,0)</f>
        <v>спортивный туризм</v>
      </c>
      <c r="E321" s="7">
        <v>1987</v>
      </c>
      <c r="F321" s="7">
        <v>33</v>
      </c>
      <c r="G321" s="24" t="s">
        <v>7</v>
      </c>
      <c r="H321" s="24"/>
      <c r="I321" s="10" t="s">
        <v>8</v>
      </c>
      <c r="J321" s="9">
        <v>42916</v>
      </c>
      <c r="K321" s="11">
        <v>114</v>
      </c>
      <c r="L321" s="10" t="s">
        <v>8</v>
      </c>
      <c r="M321" s="9">
        <v>43646</v>
      </c>
      <c r="N321" s="11" t="s">
        <v>30</v>
      </c>
      <c r="O321" s="9">
        <f>M321+365*2</f>
        <v>44376</v>
      </c>
      <c r="P321" s="23" t="str">
        <f t="shared" si="8"/>
        <v>дистанции горные</v>
      </c>
      <c r="Q321" s="5"/>
      <c r="R321" s="5"/>
      <c r="S321" s="47">
        <f>VLOOKUP($B321,[1]Лист1!$B$5:$G$100,5,0)</f>
        <v>0</v>
      </c>
      <c r="T321" s="47">
        <f>VLOOKUP($B321,[1]Лист1!$B$5:$G$100,5,0)</f>
        <v>0</v>
      </c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s="42" customFormat="1" x14ac:dyDescent="0.25">
      <c r="A322" s="6">
        <v>319</v>
      </c>
      <c r="B322" s="7" t="s">
        <v>221</v>
      </c>
      <c r="C322" s="7" t="str">
        <f>VLOOKUP(B322,[2]Лист1!$B$3:$E$532,1,0)</f>
        <v>Чернышев Лоренс Юрьевич</v>
      </c>
      <c r="D322" s="7">
        <f>VLOOKUP(C322,[2]Лист1!$B$3:$E$532,3,0)</f>
        <v>0</v>
      </c>
      <c r="E322" s="7"/>
      <c r="F322" s="7"/>
      <c r="G322" s="24" t="s">
        <v>7</v>
      </c>
      <c r="H322" s="24"/>
      <c r="I322" s="10" t="s">
        <v>15</v>
      </c>
      <c r="J322" s="9">
        <v>43202</v>
      </c>
      <c r="K322" s="11">
        <v>73</v>
      </c>
      <c r="L322" s="10" t="s">
        <v>15</v>
      </c>
      <c r="M322" s="52">
        <v>43567</v>
      </c>
      <c r="N322" s="11" t="s">
        <v>365</v>
      </c>
      <c r="O322" s="9">
        <f>M322+365</f>
        <v>43932</v>
      </c>
      <c r="P322" s="23" t="str">
        <f t="shared" si="8"/>
        <v>дистанции горные</v>
      </c>
      <c r="Q322" s="5"/>
      <c r="R322" s="5"/>
      <c r="S322" s="47" t="e">
        <f>VLOOKUP($B322,[1]Лист1!$B$5:$G$100,5,0)</f>
        <v>#N/A</v>
      </c>
      <c r="T322" s="47" t="e">
        <f>VLOOKUP($B322,[1]Лист1!$B$5:$G$100,5,0)</f>
        <v>#N/A</v>
      </c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s="42" customFormat="1" x14ac:dyDescent="0.25">
      <c r="A323" s="6">
        <v>320</v>
      </c>
      <c r="B323" s="7" t="s">
        <v>222</v>
      </c>
      <c r="C323" s="7" t="str">
        <f>VLOOKUP(B323,[2]Лист1!$B$3:$E$532,1,0)</f>
        <v>Чертков Евгений Дмитриевич</v>
      </c>
      <c r="D323" s="7" t="str">
        <f>VLOOKUP(C323,[2]Лист1!$B$3:$E$532,3,0)</f>
        <v>спортивный туризм</v>
      </c>
      <c r="E323" s="7"/>
      <c r="F323" s="7"/>
      <c r="G323" s="24" t="s">
        <v>7</v>
      </c>
      <c r="H323" s="24"/>
      <c r="I323" s="10" t="s">
        <v>15</v>
      </c>
      <c r="J323" s="12">
        <v>41737</v>
      </c>
      <c r="K323" s="11">
        <v>1150</v>
      </c>
      <c r="L323" s="10" t="s">
        <v>15</v>
      </c>
      <c r="M323" s="9">
        <v>43876</v>
      </c>
      <c r="N323" s="11" t="s">
        <v>378</v>
      </c>
      <c r="O323" s="9">
        <f>M323+365</f>
        <v>44241</v>
      </c>
      <c r="P323" s="23" t="str">
        <f t="shared" si="8"/>
        <v>дистанции горные</v>
      </c>
      <c r="Q323" s="5"/>
      <c r="R323" s="5"/>
      <c r="S323" s="47" t="e">
        <f>VLOOKUP($B323,[1]Лист1!$B$5:$G$100,5,0)</f>
        <v>#N/A</v>
      </c>
      <c r="T323" s="47" t="e">
        <f>VLOOKUP($B323,[1]Лист1!$B$5:$G$100,5,0)</f>
        <v>#N/A</v>
      </c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s="42" customFormat="1" x14ac:dyDescent="0.25">
      <c r="A324" s="6">
        <v>321</v>
      </c>
      <c r="B324" s="7" t="s">
        <v>223</v>
      </c>
      <c r="C324" s="7" t="str">
        <f>VLOOKUP(B324,[2]Лист1!$B$3:$E$532,1,0)</f>
        <v>Чесноков Дмитрий Владимирович</v>
      </c>
      <c r="D324" s="7" t="str">
        <f>VLOOKUP(C324,[2]Лист1!$B$3:$E$532,3,0)</f>
        <v>спортивный туризм</v>
      </c>
      <c r="E324" s="7">
        <v>1990</v>
      </c>
      <c r="F324" s="7">
        <v>30</v>
      </c>
      <c r="G324" s="24" t="s">
        <v>10</v>
      </c>
      <c r="H324" s="24"/>
      <c r="I324" s="10" t="s">
        <v>8</v>
      </c>
      <c r="J324" s="9">
        <v>42606</v>
      </c>
      <c r="K324" s="10">
        <v>167</v>
      </c>
      <c r="L324" s="10" t="s">
        <v>8</v>
      </c>
      <c r="M324" s="9">
        <v>43336</v>
      </c>
      <c r="N324" s="11" t="s">
        <v>30</v>
      </c>
      <c r="O324" s="9">
        <f>M324+365*2</f>
        <v>44066</v>
      </c>
      <c r="P324" s="23" t="str">
        <f t="shared" si="8"/>
        <v>дистанции пешеходные</v>
      </c>
      <c r="Q324" s="5"/>
      <c r="R324" s="5"/>
      <c r="S324" s="47">
        <f>VLOOKUP($B324,[1]Лист1!$B$5:$G$100,5,0)</f>
        <v>230</v>
      </c>
      <c r="T324" s="47">
        <f>VLOOKUP($B324,[1]Лист1!$B$5:$G$100,5,0)</f>
        <v>230</v>
      </c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s="42" customFormat="1" x14ac:dyDescent="0.25">
      <c r="A325" s="6">
        <v>322</v>
      </c>
      <c r="B325" s="43" t="s">
        <v>345</v>
      </c>
      <c r="C325" s="7" t="str">
        <f>VLOOKUP(B325,[2]Лист1!$B$3:$E$532,1,0)</f>
        <v>Чеснокова Дарья Евгеньевна</v>
      </c>
      <c r="D325" s="7">
        <f>VLOOKUP(C325,[2]Лист1!$B$3:$E$532,3,0)</f>
        <v>0</v>
      </c>
      <c r="E325" s="7"/>
      <c r="F325" s="7"/>
      <c r="G325" s="24" t="s">
        <v>7</v>
      </c>
      <c r="H325" s="24"/>
      <c r="I325" s="10" t="s">
        <v>15</v>
      </c>
      <c r="J325" s="9">
        <v>43577</v>
      </c>
      <c r="K325" s="11" t="s">
        <v>301</v>
      </c>
      <c r="L325" s="10" t="s">
        <v>15</v>
      </c>
      <c r="M325" s="52">
        <v>43577</v>
      </c>
      <c r="N325" s="11" t="s">
        <v>301</v>
      </c>
      <c r="O325" s="9">
        <f>M325+365</f>
        <v>43942</v>
      </c>
      <c r="P325" s="23" t="str">
        <f t="shared" si="8"/>
        <v>дистанции горные</v>
      </c>
      <c r="Q325" s="5"/>
      <c r="R325" s="5"/>
      <c r="S325" s="47" t="e">
        <f>VLOOKUP($B325,[1]Лист1!$B$5:$G$100,5,0)</f>
        <v>#N/A</v>
      </c>
      <c r="T325" s="47" t="e">
        <f>VLOOKUP($B325,[1]Лист1!$B$5:$G$100,5,0)</f>
        <v>#N/A</v>
      </c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s="42" customFormat="1" x14ac:dyDescent="0.25">
      <c r="A326" s="6">
        <v>323</v>
      </c>
      <c r="B326" s="7" t="s">
        <v>224</v>
      </c>
      <c r="C326" s="7" t="str">
        <f>VLOOKUP(B326,[2]Лист1!$B$3:$E$532,1,0)</f>
        <v>Чижик-Фриновская Влада Вадимовна</v>
      </c>
      <c r="D326" s="7" t="str">
        <f>VLOOKUP(C326,[2]Лист1!$B$3:$E$532,3,0)</f>
        <v>спортивный туризм</v>
      </c>
      <c r="E326" s="7">
        <v>1996</v>
      </c>
      <c r="F326" s="7">
        <v>24</v>
      </c>
      <c r="G326" s="24" t="s">
        <v>10</v>
      </c>
      <c r="H326" s="24"/>
      <c r="I326" s="10" t="s">
        <v>15</v>
      </c>
      <c r="J326" s="9">
        <v>42097</v>
      </c>
      <c r="K326" s="8">
        <v>1174</v>
      </c>
      <c r="L326" s="10" t="s">
        <v>15</v>
      </c>
      <c r="M326" s="9">
        <v>43876</v>
      </c>
      <c r="N326" s="11" t="s">
        <v>378</v>
      </c>
      <c r="O326" s="9">
        <f>M326+365</f>
        <v>44241</v>
      </c>
      <c r="P326" s="23" t="str">
        <f t="shared" si="8"/>
        <v>дистанции пешеходные</v>
      </c>
      <c r="Q326" s="5"/>
      <c r="R326" s="5"/>
      <c r="S326" s="47" t="e">
        <f>VLOOKUP($B326,[1]Лист1!$B$5:$G$100,5,0)</f>
        <v>#N/A</v>
      </c>
      <c r="T326" s="47" t="e">
        <f>VLOOKUP($B326,[1]Лист1!$B$5:$G$100,5,0)</f>
        <v>#N/A</v>
      </c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s="42" customFormat="1" x14ac:dyDescent="0.25">
      <c r="A327" s="6">
        <v>324</v>
      </c>
      <c r="B327" s="24" t="s">
        <v>245</v>
      </c>
      <c r="C327" s="7" t="str">
        <f>VLOOKUP(B327,[2]Лист1!$B$3:$E$532,1,0)</f>
        <v>Чижик-Фриновский Алексей Вадимович</v>
      </c>
      <c r="D327" s="7">
        <f>VLOOKUP(C327,[2]Лист1!$B$3:$E$532,3,0)</f>
        <v>0</v>
      </c>
      <c r="E327" s="7"/>
      <c r="F327" s="7"/>
      <c r="G327" s="24" t="s">
        <v>7</v>
      </c>
      <c r="H327" s="24"/>
      <c r="I327" s="10" t="s">
        <v>15</v>
      </c>
      <c r="J327" s="9">
        <v>43326</v>
      </c>
      <c r="K327" s="11" t="s">
        <v>362</v>
      </c>
      <c r="L327" s="10" t="s">
        <v>15</v>
      </c>
      <c r="M327" s="9">
        <v>43701</v>
      </c>
      <c r="N327" s="11" t="s">
        <v>366</v>
      </c>
      <c r="O327" s="9">
        <f>M327+365</f>
        <v>44066</v>
      </c>
      <c r="P327" s="23" t="str">
        <f t="shared" si="8"/>
        <v>дистанции горные</v>
      </c>
      <c r="Q327" s="5"/>
      <c r="R327" s="5"/>
      <c r="S327" s="47" t="e">
        <f>VLOOKUP($B327,[1]Лист1!$B$5:$G$100,5,0)</f>
        <v>#N/A</v>
      </c>
      <c r="T327" s="47" t="e">
        <f>VLOOKUP($B327,[1]Лист1!$B$5:$G$100,5,0)</f>
        <v>#N/A</v>
      </c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s="42" customFormat="1" x14ac:dyDescent="0.25">
      <c r="A328" s="6">
        <v>325</v>
      </c>
      <c r="B328" s="24" t="s">
        <v>225</v>
      </c>
      <c r="C328" s="7" t="str">
        <f>VLOOKUP(B328,[2]Лист1!$B$3:$E$532,1,0)</f>
        <v>Чиркина Екатерина Владимировна</v>
      </c>
      <c r="D328" s="7">
        <f>VLOOKUP(C328,[2]Лист1!$B$3:$E$532,3,0)</f>
        <v>0</v>
      </c>
      <c r="E328" s="7"/>
      <c r="F328" s="7"/>
      <c r="G328" s="24" t="s">
        <v>32</v>
      </c>
      <c r="H328" s="24"/>
      <c r="I328" s="10" t="s">
        <v>15</v>
      </c>
      <c r="J328" s="9">
        <v>43066</v>
      </c>
      <c r="K328" s="11">
        <v>237</v>
      </c>
      <c r="L328" s="10" t="s">
        <v>266</v>
      </c>
      <c r="M328" s="9"/>
      <c r="N328" s="11"/>
      <c r="O328" s="9"/>
      <c r="P328" s="23" t="str">
        <f t="shared" si="8"/>
        <v/>
      </c>
      <c r="Q328" s="5"/>
      <c r="R328" s="5"/>
      <c r="S328" s="47" t="e">
        <f>VLOOKUP($B328,[1]Лист1!$B$5:$G$100,5,0)</f>
        <v>#N/A</v>
      </c>
      <c r="T328" s="47" t="e">
        <f>VLOOKUP($B328,[1]Лист1!$B$5:$G$100,5,0)</f>
        <v>#N/A</v>
      </c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s="42" customFormat="1" x14ac:dyDescent="0.25">
      <c r="A329" s="6">
        <v>326</v>
      </c>
      <c r="B329" s="7" t="s">
        <v>226</v>
      </c>
      <c r="C329" s="7" t="str">
        <f>VLOOKUP(B329,[2]Лист1!$B$3:$E$532,1,0)</f>
        <v>Чистякова Вера Владимировна</v>
      </c>
      <c r="D329" s="7" t="str">
        <f>VLOOKUP(C329,[2]Лист1!$B$3:$E$532,3,0)</f>
        <v>спортивный туризм</v>
      </c>
      <c r="E329" s="7"/>
      <c r="F329" s="7"/>
      <c r="G329" s="24" t="s">
        <v>7</v>
      </c>
      <c r="H329" s="24"/>
      <c r="I329" s="10" t="s">
        <v>8</v>
      </c>
      <c r="J329" s="12">
        <v>41043</v>
      </c>
      <c r="K329" s="11">
        <v>1500</v>
      </c>
      <c r="L329" s="10" t="s">
        <v>8</v>
      </c>
      <c r="M329" s="9">
        <v>43511</v>
      </c>
      <c r="N329" s="11" t="s">
        <v>25</v>
      </c>
      <c r="O329" s="9">
        <f>M329+365*2</f>
        <v>44241</v>
      </c>
      <c r="P329" s="23" t="str">
        <f t="shared" si="8"/>
        <v>дистанции горные</v>
      </c>
      <c r="Q329" s="5"/>
      <c r="R329" s="5"/>
      <c r="S329" s="47" t="e">
        <f>VLOOKUP($B329,[1]Лист1!$B$5:$G$100,5,0)</f>
        <v>#N/A</v>
      </c>
      <c r="T329" s="47" t="e">
        <f>VLOOKUP($B329,[1]Лист1!$B$5:$G$100,5,0)</f>
        <v>#N/A</v>
      </c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s="42" customFormat="1" x14ac:dyDescent="0.25">
      <c r="A330" s="6">
        <v>327</v>
      </c>
      <c r="B330" s="24" t="s">
        <v>313</v>
      </c>
      <c r="C330" s="7" t="str">
        <f>VLOOKUP(B330,[2]Лист1!$B$3:$E$532,1,0)</f>
        <v>Чумаченко Сергей Валерьевич</v>
      </c>
      <c r="D330" s="7">
        <f>VLOOKUP(C330,[2]Лист1!$B$3:$E$532,3,0)</f>
        <v>0</v>
      </c>
      <c r="E330" s="7"/>
      <c r="F330" s="7"/>
      <c r="G330" s="24" t="s">
        <v>7</v>
      </c>
      <c r="H330" s="24"/>
      <c r="I330" s="10" t="s">
        <v>15</v>
      </c>
      <c r="J330" s="9">
        <v>43577</v>
      </c>
      <c r="K330" s="11" t="s">
        <v>301</v>
      </c>
      <c r="L330" s="10" t="s">
        <v>15</v>
      </c>
      <c r="M330" s="52">
        <v>43577</v>
      </c>
      <c r="N330" s="11" t="s">
        <v>301</v>
      </c>
      <c r="O330" s="9">
        <f>M330+365</f>
        <v>43942</v>
      </c>
      <c r="P330" s="23" t="str">
        <f t="shared" si="8"/>
        <v>дистанции горные</v>
      </c>
      <c r="Q330" s="5"/>
      <c r="R330" s="5"/>
      <c r="S330" s="47" t="e">
        <f>VLOOKUP($B330,[1]Лист1!$B$5:$G$100,5,0)</f>
        <v>#N/A</v>
      </c>
      <c r="T330" s="47" t="e">
        <f>VLOOKUP($B330,[1]Лист1!$B$5:$G$100,5,0)</f>
        <v>#N/A</v>
      </c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s="42" customFormat="1" x14ac:dyDescent="0.25">
      <c r="A331" s="6">
        <v>328</v>
      </c>
      <c r="B331" s="7" t="s">
        <v>227</v>
      </c>
      <c r="C331" s="7" t="str">
        <f>VLOOKUP(B331,[2]Лист1!$B$3:$E$532,1,0)</f>
        <v>Шашков Леонид Борисович</v>
      </c>
      <c r="D331" s="7">
        <f>VLOOKUP(C331,[2]Лист1!$B$3:$E$532,3,0)</f>
        <v>0</v>
      </c>
      <c r="E331" s="7">
        <v>0</v>
      </c>
      <c r="F331" s="7">
        <v>2020</v>
      </c>
      <c r="G331" s="24" t="s">
        <v>14</v>
      </c>
      <c r="H331" s="24"/>
      <c r="I331" s="10" t="s">
        <v>15</v>
      </c>
      <c r="J331" s="9">
        <v>43066</v>
      </c>
      <c r="K331" s="11">
        <v>237</v>
      </c>
      <c r="L331" s="10" t="s">
        <v>266</v>
      </c>
      <c r="M331" s="9"/>
      <c r="N331" s="11"/>
      <c r="O331" s="9"/>
      <c r="P331" s="23" t="str">
        <f t="shared" si="8"/>
        <v/>
      </c>
      <c r="Q331" s="5"/>
      <c r="R331" s="5"/>
      <c r="S331" s="47" t="e">
        <f>VLOOKUP($B331,[1]Лист1!$B$5:$G$100,5,0)</f>
        <v>#N/A</v>
      </c>
      <c r="T331" s="47" t="e">
        <f>VLOOKUP($B331,[1]Лист1!$B$5:$G$100,5,0)</f>
        <v>#N/A</v>
      </c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s="42" customFormat="1" x14ac:dyDescent="0.25">
      <c r="A332" s="6">
        <v>329</v>
      </c>
      <c r="B332" s="7" t="s">
        <v>228</v>
      </c>
      <c r="C332" s="7" t="str">
        <f>VLOOKUP(B332,[2]Лист1!$B$3:$E$532,1,0)</f>
        <v>Шелихова Наталия Евгеньевна</v>
      </c>
      <c r="D332" s="7">
        <f>VLOOKUP(C332,[2]Лист1!$B$3:$E$532,3,0)</f>
        <v>0</v>
      </c>
      <c r="E332" s="7"/>
      <c r="F332" s="7"/>
      <c r="G332" s="24" t="s">
        <v>7</v>
      </c>
      <c r="H332" s="24"/>
      <c r="I332" s="10" t="s">
        <v>8</v>
      </c>
      <c r="J332" s="9">
        <v>43090</v>
      </c>
      <c r="K332" s="11">
        <v>259</v>
      </c>
      <c r="L332" s="10" t="s">
        <v>8</v>
      </c>
      <c r="M332" s="9">
        <v>43827</v>
      </c>
      <c r="N332" s="11" t="s">
        <v>368</v>
      </c>
      <c r="O332" s="9">
        <f>M332+365*2</f>
        <v>44557</v>
      </c>
      <c r="P332" s="23" t="str">
        <f t="shared" ref="P332:P346" si="9">IF(M332&gt;0,G332,"")</f>
        <v>дистанции горные</v>
      </c>
      <c r="Q332" s="5"/>
      <c r="R332" s="5"/>
      <c r="S332" s="47" t="e">
        <f>VLOOKUP($B332,[1]Лист1!$B$5:$G$100,5,0)</f>
        <v>#N/A</v>
      </c>
      <c r="T332" s="47" t="e">
        <f>VLOOKUP($B332,[1]Лист1!$B$5:$G$100,5,0)</f>
        <v>#N/A</v>
      </c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s="42" customFormat="1" x14ac:dyDescent="0.25">
      <c r="A333" s="6">
        <v>330</v>
      </c>
      <c r="B333" s="13" t="s">
        <v>229</v>
      </c>
      <c r="C333" s="7" t="str">
        <f>VLOOKUP(B333,[2]Лист1!$B$3:$E$532,1,0)</f>
        <v>Шендерович Альберт Валентинович</v>
      </c>
      <c r="D333" s="7" t="str">
        <f>VLOOKUP(C333,[2]Лист1!$B$3:$E$532,3,0)</f>
        <v>спортивный туризм</v>
      </c>
      <c r="E333" s="7">
        <v>1972</v>
      </c>
      <c r="F333" s="7">
        <v>48</v>
      </c>
      <c r="G333" s="24" t="s">
        <v>10</v>
      </c>
      <c r="H333" s="24" t="s">
        <v>356</v>
      </c>
      <c r="I333" s="10" t="s">
        <v>73</v>
      </c>
      <c r="J333" s="9">
        <v>41843</v>
      </c>
      <c r="K333" s="11" t="s">
        <v>263</v>
      </c>
      <c r="L333" s="10" t="s">
        <v>73</v>
      </c>
      <c r="M333" s="9">
        <v>43451</v>
      </c>
      <c r="N333" s="11" t="s">
        <v>267</v>
      </c>
      <c r="O333" s="9">
        <f>M333+365*4</f>
        <v>44911</v>
      </c>
      <c r="P333" s="23" t="str">
        <f t="shared" si="9"/>
        <v>дистанции пешеходные</v>
      </c>
      <c r="Q333" s="5"/>
      <c r="R333" s="5"/>
      <c r="S333" s="47">
        <f>VLOOKUP($B333,[1]Лист1!$B$5:$G$100,5,0)</f>
        <v>70</v>
      </c>
      <c r="T333" s="47">
        <f>VLOOKUP($B333,[1]Лист1!$B$5:$G$100,5,0)</f>
        <v>70</v>
      </c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s="42" customFormat="1" x14ac:dyDescent="0.25">
      <c r="A334" s="6">
        <v>331</v>
      </c>
      <c r="B334" s="7" t="s">
        <v>230</v>
      </c>
      <c r="C334" s="7" t="str">
        <f>VLOOKUP(B334,[2]Лист1!$B$3:$E$532,1,0)</f>
        <v>Ширыкалова Диана Александровна</v>
      </c>
      <c r="D334" s="7">
        <f>VLOOKUP(C334,[2]Лист1!$B$3:$E$532,3,0)</f>
        <v>0</v>
      </c>
      <c r="E334" s="7">
        <v>2003</v>
      </c>
      <c r="F334" s="7">
        <v>17</v>
      </c>
      <c r="G334" s="24" t="s">
        <v>10</v>
      </c>
      <c r="H334" s="24"/>
      <c r="I334" s="10" t="s">
        <v>11</v>
      </c>
      <c r="J334" s="9">
        <v>43146</v>
      </c>
      <c r="K334" s="10" t="s">
        <v>25</v>
      </c>
      <c r="L334" s="10" t="s">
        <v>266</v>
      </c>
      <c r="M334" s="9"/>
      <c r="N334" s="11"/>
      <c r="O334" s="9"/>
      <c r="P334" s="23" t="str">
        <f t="shared" si="9"/>
        <v/>
      </c>
      <c r="Q334" s="5"/>
      <c r="R334" s="5"/>
      <c r="S334" s="47">
        <f>VLOOKUP($B334,[1]Лист1!$B$5:$G$100,5,0)</f>
        <v>0</v>
      </c>
      <c r="T334" s="47">
        <f>VLOOKUP($B334,[1]Лист1!$B$5:$G$100,5,0)</f>
        <v>0</v>
      </c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s="42" customFormat="1" x14ac:dyDescent="0.25">
      <c r="A335" s="6">
        <v>332</v>
      </c>
      <c r="B335" s="24" t="s">
        <v>231</v>
      </c>
      <c r="C335" s="7" t="str">
        <f>VLOOKUP(B335,[2]Лист1!$B$3:$E$532,1,0)</f>
        <v>Ширяев Дмитрий Александрович</v>
      </c>
      <c r="D335" s="7" t="str">
        <f>VLOOKUP(C335,[2]Лист1!$B$3:$E$532,3,0)</f>
        <v>спортивный туризм</v>
      </c>
      <c r="E335" s="7"/>
      <c r="F335" s="7"/>
      <c r="G335" s="24" t="s">
        <v>14</v>
      </c>
      <c r="H335" s="24"/>
      <c r="I335" s="10" t="s">
        <v>15</v>
      </c>
      <c r="J335" s="9">
        <v>42884</v>
      </c>
      <c r="K335" s="11">
        <v>75</v>
      </c>
      <c r="L335" s="10" t="s">
        <v>15</v>
      </c>
      <c r="M335" s="54">
        <v>43614</v>
      </c>
      <c r="N335" s="11" t="s">
        <v>41</v>
      </c>
      <c r="O335" s="9">
        <f>M335+365</f>
        <v>43979</v>
      </c>
      <c r="P335" s="23" t="str">
        <f t="shared" si="9"/>
        <v>дистанции на средствах передвижения (авто)</v>
      </c>
      <c r="Q335" s="5"/>
      <c r="R335" s="5"/>
      <c r="S335" s="47" t="e">
        <f>VLOOKUP($B335,[1]Лист1!$B$5:$G$100,5,0)</f>
        <v>#N/A</v>
      </c>
      <c r="T335" s="47" t="e">
        <f>VLOOKUP($B335,[1]Лист1!$B$5:$G$100,5,0)</f>
        <v>#N/A</v>
      </c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s="42" customFormat="1" x14ac:dyDescent="0.25">
      <c r="A336" s="6">
        <v>333</v>
      </c>
      <c r="B336" s="7" t="s">
        <v>232</v>
      </c>
      <c r="C336" s="7" t="str">
        <f>VLOOKUP(B336,[2]Лист1!$B$3:$E$532,1,0)</f>
        <v>Шмелев Сергей Андреевич</v>
      </c>
      <c r="D336" s="7" t="str">
        <f>VLOOKUP(C336,[2]Лист1!$B$3:$E$532,3,0)</f>
        <v>спортивный туризм</v>
      </c>
      <c r="E336" s="7"/>
      <c r="F336" s="7"/>
      <c r="G336" s="24" t="s">
        <v>7</v>
      </c>
      <c r="H336" s="24"/>
      <c r="I336" s="10" t="s">
        <v>15</v>
      </c>
      <c r="J336" s="12">
        <v>41737</v>
      </c>
      <c r="K336" s="11">
        <v>1150</v>
      </c>
      <c r="L336" s="10" t="s">
        <v>15</v>
      </c>
      <c r="M336" s="9">
        <v>43876</v>
      </c>
      <c r="N336" s="11" t="s">
        <v>378</v>
      </c>
      <c r="O336" s="9">
        <f>M336+365</f>
        <v>44241</v>
      </c>
      <c r="P336" s="23" t="str">
        <f t="shared" si="9"/>
        <v>дистанции горные</v>
      </c>
      <c r="Q336" s="5"/>
      <c r="R336" s="5"/>
      <c r="S336" s="47" t="e">
        <f>VLOOKUP($B336,[1]Лист1!$B$5:$G$100,5,0)</f>
        <v>#N/A</v>
      </c>
      <c r="T336" s="47" t="e">
        <f>VLOOKUP($B336,[1]Лист1!$B$5:$G$100,5,0)</f>
        <v>#N/A</v>
      </c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s="42" customFormat="1" x14ac:dyDescent="0.25">
      <c r="A337" s="6">
        <v>334</v>
      </c>
      <c r="B337" s="7" t="s">
        <v>401</v>
      </c>
      <c r="C337" s="7" t="e">
        <f>VLOOKUP(B337,[2]Лист1!$B$3:$E$532,1,0)</f>
        <v>#N/A</v>
      </c>
      <c r="D337" s="7" t="e">
        <f>VLOOKUP(C337,[2]Лист1!$B$3:$E$532,3,0)</f>
        <v>#N/A</v>
      </c>
      <c r="E337" s="7"/>
      <c r="F337" s="7"/>
      <c r="G337" s="24" t="s">
        <v>32</v>
      </c>
      <c r="H337" s="24"/>
      <c r="I337" s="10" t="s">
        <v>15</v>
      </c>
      <c r="J337" s="12">
        <v>43892</v>
      </c>
      <c r="K337" s="11" t="s">
        <v>381</v>
      </c>
      <c r="L337" s="10" t="s">
        <v>15</v>
      </c>
      <c r="M337" s="9">
        <v>43892</v>
      </c>
      <c r="N337" s="11" t="s">
        <v>381</v>
      </c>
      <c r="O337" s="9">
        <f>M337+365</f>
        <v>44257</v>
      </c>
      <c r="P337" s="23" t="str">
        <f t="shared" si="9"/>
        <v>дистанции водные</v>
      </c>
      <c r="Q337" s="5"/>
      <c r="R337" s="5"/>
      <c r="S337" s="47" t="e">
        <f>VLOOKUP($B337,[1]Лист1!$B$5:$G$100,5,0)</f>
        <v>#N/A</v>
      </c>
      <c r="T337" s="47" t="e">
        <f>VLOOKUP($B337,[1]Лист1!$B$5:$G$100,5,0)</f>
        <v>#N/A</v>
      </c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s="42" customFormat="1" x14ac:dyDescent="0.25">
      <c r="A338" s="6">
        <v>335</v>
      </c>
      <c r="B338" s="24" t="s">
        <v>254</v>
      </c>
      <c r="C338" s="7" t="str">
        <f>VLOOKUP(B338,[2]Лист1!$B$3:$E$532,1,0)</f>
        <v>Юдин Вячеслав Юрьевич</v>
      </c>
      <c r="D338" s="7">
        <f>VLOOKUP(C338,[2]Лист1!$B$3:$E$532,3,0)</f>
        <v>0</v>
      </c>
      <c r="E338" s="7"/>
      <c r="F338" s="7"/>
      <c r="G338" s="24" t="s">
        <v>32</v>
      </c>
      <c r="H338" s="24"/>
      <c r="I338" s="10" t="s">
        <v>15</v>
      </c>
      <c r="J338" s="9">
        <v>43349</v>
      </c>
      <c r="K338" s="11" t="s">
        <v>34</v>
      </c>
      <c r="L338" s="10" t="s">
        <v>266</v>
      </c>
      <c r="M338" s="9"/>
      <c r="N338" s="11"/>
      <c r="O338" s="9"/>
      <c r="P338" s="23" t="str">
        <f t="shared" si="9"/>
        <v/>
      </c>
      <c r="Q338" s="5"/>
      <c r="R338" s="5"/>
      <c r="S338" s="47" t="e">
        <f>VLOOKUP($B338,[1]Лист1!$B$5:$G$100,5,0)</f>
        <v>#N/A</v>
      </c>
      <c r="T338" s="47" t="e">
        <f>VLOOKUP($B338,[1]Лист1!$B$5:$G$100,5,0)</f>
        <v>#N/A</v>
      </c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s="42" customFormat="1" x14ac:dyDescent="0.25">
      <c r="A339" s="6">
        <v>336</v>
      </c>
      <c r="B339" s="7" t="s">
        <v>233</v>
      </c>
      <c r="C339" s="7" t="str">
        <f>VLOOKUP(B339,[2]Лист1!$B$3:$E$532,1,0)</f>
        <v>Якименко Вера Петровна</v>
      </c>
      <c r="D339" s="7" t="str">
        <f>VLOOKUP(C339,[2]Лист1!$B$3:$E$532,3,0)</f>
        <v>спортивный туризм</v>
      </c>
      <c r="E339" s="7">
        <v>1988</v>
      </c>
      <c r="F339" s="7">
        <v>32</v>
      </c>
      <c r="G339" s="24" t="s">
        <v>10</v>
      </c>
      <c r="H339" s="24"/>
      <c r="I339" s="10" t="s">
        <v>8</v>
      </c>
      <c r="J339" s="9">
        <v>42606</v>
      </c>
      <c r="K339" s="10">
        <v>167</v>
      </c>
      <c r="L339" s="10" t="s">
        <v>8</v>
      </c>
      <c r="M339" s="9">
        <v>43336</v>
      </c>
      <c r="N339" s="11" t="s">
        <v>30</v>
      </c>
      <c r="O339" s="9">
        <f>M339+365*2</f>
        <v>44066</v>
      </c>
      <c r="P339" s="23" t="str">
        <f t="shared" si="9"/>
        <v>дистанции пешеходные</v>
      </c>
      <c r="Q339" s="5"/>
      <c r="R339" s="5"/>
      <c r="S339" s="47">
        <f>VLOOKUP($B339,[1]Лист1!$B$5:$G$100,5,0)</f>
        <v>12</v>
      </c>
      <c r="T339" s="47">
        <f>VLOOKUP($B339,[1]Лист1!$B$5:$G$100,5,0)</f>
        <v>12</v>
      </c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s="42" customFormat="1" x14ac:dyDescent="0.25">
      <c r="A340" s="6">
        <v>337</v>
      </c>
      <c r="B340" s="7" t="s">
        <v>234</v>
      </c>
      <c r="C340" s="7" t="str">
        <f>VLOOKUP(B340,[2]Лист1!$B$3:$E$532,1,0)</f>
        <v>Яковлев Георгий Александрович</v>
      </c>
      <c r="D340" s="7" t="str">
        <f>VLOOKUP(C340,[2]Лист1!$B$3:$E$532,3,0)</f>
        <v>спортивный туризм</v>
      </c>
      <c r="E340" s="7">
        <v>1980</v>
      </c>
      <c r="F340" s="7">
        <v>40</v>
      </c>
      <c r="G340" s="24" t="s">
        <v>10</v>
      </c>
      <c r="H340" s="24"/>
      <c r="I340" s="10" t="s">
        <v>15</v>
      </c>
      <c r="J340" s="9">
        <v>42097</v>
      </c>
      <c r="K340" s="8">
        <v>1174</v>
      </c>
      <c r="L340" s="10" t="s">
        <v>15</v>
      </c>
      <c r="M340" s="9">
        <v>43876</v>
      </c>
      <c r="N340" s="11" t="s">
        <v>378</v>
      </c>
      <c r="O340" s="9">
        <f>M340+365</f>
        <v>44241</v>
      </c>
      <c r="P340" s="23" t="str">
        <f t="shared" si="9"/>
        <v>дистанции пешеходные</v>
      </c>
      <c r="Q340" s="5"/>
      <c r="R340" s="5"/>
      <c r="S340" s="47">
        <f>VLOOKUP($B340,[1]Лист1!$B$5:$G$100,5,0)</f>
        <v>0</v>
      </c>
      <c r="T340" s="47">
        <f>VLOOKUP($B340,[1]Лист1!$B$5:$G$100,5,0)</f>
        <v>0</v>
      </c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s="42" customFormat="1" x14ac:dyDescent="0.25">
      <c r="A341" s="6">
        <v>338</v>
      </c>
      <c r="B341" s="7" t="s">
        <v>282</v>
      </c>
      <c r="C341" s="7" t="str">
        <f>VLOOKUP(B341,[2]Лист1!$B$3:$E$532,1,0)</f>
        <v>Яковчук Владислав Петрович</v>
      </c>
      <c r="D341" s="7">
        <f>VLOOKUP(C341,[2]Лист1!$B$3:$E$532,3,0)</f>
        <v>0</v>
      </c>
      <c r="E341" s="7">
        <v>1982</v>
      </c>
      <c r="F341" s="7">
        <v>38</v>
      </c>
      <c r="G341" s="24" t="s">
        <v>10</v>
      </c>
      <c r="H341" s="24"/>
      <c r="I341" s="10" t="s">
        <v>15</v>
      </c>
      <c r="J341" s="9">
        <v>43531</v>
      </c>
      <c r="K341" s="11" t="s">
        <v>283</v>
      </c>
      <c r="L341" s="10" t="s">
        <v>15</v>
      </c>
      <c r="M341" s="9">
        <v>43897</v>
      </c>
      <c r="N341" s="11" t="s">
        <v>25</v>
      </c>
      <c r="O341" s="9">
        <f>M341+365</f>
        <v>44262</v>
      </c>
      <c r="P341" s="23" t="str">
        <f t="shared" si="9"/>
        <v>дистанции пешеходные</v>
      </c>
      <c r="Q341" s="5"/>
      <c r="R341" s="5"/>
      <c r="S341" s="47" t="e">
        <f>VLOOKUP($B341,[1]Лист1!$B$5:$G$100,5,0)</f>
        <v>#N/A</v>
      </c>
      <c r="T341" s="47" t="e">
        <f>VLOOKUP($B341,[1]Лист1!$B$5:$G$100,5,0)</f>
        <v>#N/A</v>
      </c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s="5" customFormat="1" x14ac:dyDescent="0.25">
      <c r="A342" s="6">
        <v>339</v>
      </c>
      <c r="B342" s="24" t="s">
        <v>235</v>
      </c>
      <c r="C342" s="7" t="str">
        <f>VLOOKUP(B342,[2]Лист1!$B$3:$E$532,1,0)</f>
        <v>Якунин Владимир Евгеньевич</v>
      </c>
      <c r="D342" s="7" t="str">
        <f>VLOOKUP(C342,[2]Лист1!$B$3:$E$532,3,0)</f>
        <v>спортивный туризм</v>
      </c>
      <c r="E342" s="7"/>
      <c r="F342" s="7"/>
      <c r="G342" s="24" t="s">
        <v>14</v>
      </c>
      <c r="H342" s="24"/>
      <c r="I342" s="10" t="s">
        <v>18</v>
      </c>
      <c r="J342" s="9">
        <v>43090</v>
      </c>
      <c r="K342" s="11">
        <v>259</v>
      </c>
      <c r="L342" s="10" t="s">
        <v>266</v>
      </c>
      <c r="M342" s="9"/>
      <c r="N342" s="11"/>
      <c r="O342" s="9"/>
      <c r="P342" s="23" t="str">
        <f t="shared" si="9"/>
        <v/>
      </c>
      <c r="S342" s="47" t="e">
        <f>VLOOKUP($B342,[1]Лист1!$B$5:$G$100,5,0)</f>
        <v>#N/A</v>
      </c>
      <c r="T342" s="47" t="e">
        <f>VLOOKUP($B342,[1]Лист1!$B$5:$G$100,5,0)</f>
        <v>#N/A</v>
      </c>
    </row>
    <row r="343" spans="1:256" s="5" customFormat="1" x14ac:dyDescent="0.25">
      <c r="A343" s="6">
        <v>340</v>
      </c>
      <c r="B343" s="24" t="s">
        <v>236</v>
      </c>
      <c r="C343" s="7" t="str">
        <f>VLOOKUP(B343,[2]Лист1!$B$3:$E$532,1,0)</f>
        <v>Якунина Анна Анатольевна</v>
      </c>
      <c r="D343" s="7" t="str">
        <f>VLOOKUP(C343,[2]Лист1!$B$3:$E$532,3,0)</f>
        <v>спортивный туризм</v>
      </c>
      <c r="E343" s="7"/>
      <c r="F343" s="7"/>
      <c r="G343" s="24" t="s">
        <v>14</v>
      </c>
      <c r="H343" s="24"/>
      <c r="I343" s="10" t="s">
        <v>18</v>
      </c>
      <c r="J343" s="9">
        <v>43090</v>
      </c>
      <c r="K343" s="11">
        <v>259</v>
      </c>
      <c r="L343" s="10" t="s">
        <v>266</v>
      </c>
      <c r="M343" s="9"/>
      <c r="N343" s="11"/>
      <c r="O343" s="9"/>
      <c r="P343" s="23" t="str">
        <f t="shared" si="9"/>
        <v/>
      </c>
      <c r="S343" s="47" t="e">
        <f>VLOOKUP($B343,[1]Лист1!$B$5:$G$100,5,0)</f>
        <v>#N/A</v>
      </c>
      <c r="T343" s="47" t="e">
        <f>VLOOKUP($B343,[1]Лист1!$B$5:$G$100,5,0)</f>
        <v>#N/A</v>
      </c>
    </row>
    <row r="344" spans="1:256" s="42" customFormat="1" x14ac:dyDescent="0.25">
      <c r="A344" s="6">
        <v>341</v>
      </c>
      <c r="B344" s="44" t="s">
        <v>237</v>
      </c>
      <c r="C344" s="7" t="str">
        <f>VLOOKUP(B344,[2]Лист1!$B$3:$E$532,1,0)</f>
        <v>Якушенков Андрей Владимирович</v>
      </c>
      <c r="D344" s="7" t="str">
        <f>VLOOKUP(C344,[2]Лист1!$B$3:$E$532,3,0)</f>
        <v>спортивный туризм</v>
      </c>
      <c r="E344" s="7">
        <v>1990</v>
      </c>
      <c r="F344" s="7">
        <v>30</v>
      </c>
      <c r="G344" s="24" t="s">
        <v>10</v>
      </c>
      <c r="H344" s="24"/>
      <c r="I344" s="10" t="s">
        <v>15</v>
      </c>
      <c r="J344" s="9">
        <v>42865</v>
      </c>
      <c r="K344" s="8">
        <v>59</v>
      </c>
      <c r="L344" s="10" t="s">
        <v>15</v>
      </c>
      <c r="M344" s="54">
        <v>43614</v>
      </c>
      <c r="N344" s="11" t="s">
        <v>41</v>
      </c>
      <c r="O344" s="9">
        <f>M344+365</f>
        <v>43979</v>
      </c>
      <c r="P344" s="23" t="str">
        <f t="shared" si="9"/>
        <v>дистанции пешеходные</v>
      </c>
      <c r="Q344" s="5"/>
      <c r="R344" s="5"/>
      <c r="S344" s="47" t="e">
        <f>VLOOKUP($B344,[1]Лист1!$B$5:$G$100,5,0)</f>
        <v>#N/A</v>
      </c>
      <c r="T344" s="47" t="e">
        <f>VLOOKUP($B344,[1]Лист1!$B$5:$G$100,5,0)</f>
        <v>#N/A</v>
      </c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s="42" customFormat="1" x14ac:dyDescent="0.25">
      <c r="A345" s="6">
        <v>342</v>
      </c>
      <c r="B345" s="24" t="s">
        <v>349</v>
      </c>
      <c r="C345" s="7" t="str">
        <f>VLOOKUP(B345,[2]Лист1!$B$3:$E$532,1,0)</f>
        <v>Якушенок Владимир Александрович</v>
      </c>
      <c r="D345" s="7" t="str">
        <f>VLOOKUP(C345,[2]Лист1!$B$3:$E$532,3,0)</f>
        <v>спортивный туризм</v>
      </c>
      <c r="E345" s="7"/>
      <c r="F345" s="7"/>
      <c r="G345" s="24" t="s">
        <v>10</v>
      </c>
      <c r="H345" s="24"/>
      <c r="I345" s="10" t="s">
        <v>15</v>
      </c>
      <c r="J345" s="9">
        <v>41019</v>
      </c>
      <c r="K345" s="8">
        <v>1308</v>
      </c>
      <c r="L345" s="10" t="s">
        <v>15</v>
      </c>
      <c r="M345" s="9">
        <v>43876</v>
      </c>
      <c r="N345" s="11" t="s">
        <v>378</v>
      </c>
      <c r="O345" s="9">
        <f>M345+365</f>
        <v>44241</v>
      </c>
      <c r="P345" s="23" t="str">
        <f t="shared" si="9"/>
        <v>дистанции пешеходные</v>
      </c>
      <c r="Q345" s="5"/>
      <c r="R345" s="5"/>
      <c r="S345" s="47" t="e">
        <f>VLOOKUP($B345,[1]Лист1!$B$5:$G$100,5,0)</f>
        <v>#N/A</v>
      </c>
      <c r="T345" s="47" t="e">
        <f>VLOOKUP($B345,[1]Лист1!$B$5:$G$100,5,0)</f>
        <v>#N/A</v>
      </c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s="42" customFormat="1" x14ac:dyDescent="0.25">
      <c r="A346" s="6">
        <v>343</v>
      </c>
      <c r="B346" s="44" t="s">
        <v>238</v>
      </c>
      <c r="C346" s="7" t="str">
        <f>VLOOKUP(B346,[2]Лист1!$B$3:$E$532,1,0)</f>
        <v>Яшков Евгений Олегович</v>
      </c>
      <c r="D346" s="7" t="str">
        <f>VLOOKUP(C346,[2]Лист1!$B$3:$E$532,3,0)</f>
        <v>спортивный туризм</v>
      </c>
      <c r="E346" s="7">
        <v>1995</v>
      </c>
      <c r="F346" s="7">
        <v>25</v>
      </c>
      <c r="G346" s="24" t="s">
        <v>10</v>
      </c>
      <c r="H346" s="24"/>
      <c r="I346" s="10" t="s">
        <v>15</v>
      </c>
      <c r="J346" s="9">
        <v>43244</v>
      </c>
      <c r="K346" s="11">
        <v>117</v>
      </c>
      <c r="L346" s="10" t="s">
        <v>15</v>
      </c>
      <c r="M346" s="54">
        <v>43614</v>
      </c>
      <c r="N346" s="11" t="s">
        <v>41</v>
      </c>
      <c r="O346" s="9">
        <f>M346+365</f>
        <v>43979</v>
      </c>
      <c r="P346" s="23" t="str">
        <f t="shared" si="9"/>
        <v>дистанции пешеходные</v>
      </c>
      <c r="Q346" s="5"/>
      <c r="R346" s="5"/>
      <c r="S346" s="47" t="e">
        <f>VLOOKUP($B346,[1]Лист1!$B$5:$G$100,5,0)</f>
        <v>#N/A</v>
      </c>
      <c r="T346" s="47" t="e">
        <f>VLOOKUP($B346,[1]Лист1!$B$5:$G$100,5,0)</f>
        <v>#N/A</v>
      </c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x14ac:dyDescent="0.25">
      <c r="A347" s="15"/>
      <c r="B347" s="27"/>
      <c r="C347" s="27"/>
      <c r="D347" s="27"/>
      <c r="E347" s="27"/>
      <c r="F347" s="27"/>
      <c r="G347" s="28"/>
      <c r="H347" s="28"/>
      <c r="I347" s="16"/>
      <c r="J347" s="17"/>
      <c r="K347" s="17"/>
      <c r="L347" s="16"/>
      <c r="M347" s="29"/>
      <c r="N347" s="17"/>
      <c r="O347" s="37"/>
    </row>
    <row r="348" spans="1:256" x14ac:dyDescent="0.25">
      <c r="G348" s="24" t="s">
        <v>10</v>
      </c>
      <c r="H348" s="28">
        <f>COUNTIF($G$3:$G$346,"дистанции пешеходные")</f>
        <v>143</v>
      </c>
      <c r="I348" s="16"/>
      <c r="J348" s="4"/>
      <c r="K348" s="16"/>
      <c r="L348" s="16"/>
      <c r="M348" s="16" t="s">
        <v>11</v>
      </c>
      <c r="N348" s="34">
        <f>COUNTIF($L$3:$L$346,"ЮС")</f>
        <v>2</v>
      </c>
      <c r="O348" s="34"/>
      <c r="P348" s="36">
        <f>COUNTIF($P$3:$P$346,"дистанции пешеходные")</f>
        <v>128</v>
      </c>
      <c r="Q348" s="24" t="s">
        <v>10</v>
      </c>
    </row>
    <row r="349" spans="1:256" x14ac:dyDescent="0.25">
      <c r="G349" s="24" t="s">
        <v>14</v>
      </c>
      <c r="H349" s="28">
        <f>COUNTIF($G$3:$G$346,"дистанции на средствах передвижения (авто)")</f>
        <v>36</v>
      </c>
      <c r="I349" s="16"/>
      <c r="J349" s="4"/>
      <c r="K349" s="10"/>
      <c r="L349" s="10"/>
      <c r="M349" s="10" t="s">
        <v>15</v>
      </c>
      <c r="N349" s="35">
        <f>COUNTIF($L$3:$L$346,"СС3К")</f>
        <v>189</v>
      </c>
      <c r="O349" s="35"/>
      <c r="P349" s="36">
        <f>COUNTIF($P$3:$P$346,"дистанции на средствах передвижения (авто)")</f>
        <v>23</v>
      </c>
      <c r="Q349" s="24" t="s">
        <v>14</v>
      </c>
    </row>
    <row r="350" spans="1:256" x14ac:dyDescent="0.25">
      <c r="G350" s="24" t="s">
        <v>7</v>
      </c>
      <c r="H350" s="28">
        <f>COUNTIF($G$3:$G$347,"дистанции горные")</f>
        <v>75</v>
      </c>
      <c r="I350" s="16"/>
      <c r="J350" s="4"/>
      <c r="K350" s="10"/>
      <c r="L350" s="10"/>
      <c r="M350" s="10" t="s">
        <v>18</v>
      </c>
      <c r="N350" s="35">
        <f>COUNTIF($L$3:$L$346,"СС2К")</f>
        <v>51</v>
      </c>
      <c r="O350" s="35"/>
      <c r="P350" s="36">
        <f>COUNTIF($P$3:$P$347,"дистанции горные")</f>
        <v>73</v>
      </c>
      <c r="Q350" s="24" t="s">
        <v>7</v>
      </c>
    </row>
    <row r="351" spans="1:256" x14ac:dyDescent="0.25">
      <c r="G351" s="24" t="s">
        <v>32</v>
      </c>
      <c r="H351" s="28">
        <f>COUNTIF($G$3:$G$346,"дистанции водные")</f>
        <v>33</v>
      </c>
      <c r="I351" s="16"/>
      <c r="J351" s="4"/>
      <c r="K351" s="10"/>
      <c r="L351" s="10"/>
      <c r="M351" s="10" t="s">
        <v>8</v>
      </c>
      <c r="N351" s="35">
        <f>COUNTIF($L$3:$L$346,"СС1К")</f>
        <v>46</v>
      </c>
      <c r="O351" s="35"/>
      <c r="P351" s="36">
        <f>COUNTIF($P$3:$P$346,"дистанции водные")</f>
        <v>19</v>
      </c>
      <c r="Q351" s="24" t="s">
        <v>32</v>
      </c>
    </row>
    <row r="352" spans="1:256" x14ac:dyDescent="0.25">
      <c r="G352" s="24" t="s">
        <v>303</v>
      </c>
      <c r="H352" s="28">
        <f>COUNTIF($G$3:$G$346,"дистанция - парусная")</f>
        <v>2</v>
      </c>
      <c r="I352" s="16"/>
      <c r="J352" s="4"/>
      <c r="K352" s="10"/>
      <c r="L352" s="10"/>
      <c r="M352" s="10" t="s">
        <v>73</v>
      </c>
      <c r="N352" s="35">
        <f>COUNTIF($L$3:$L$346,"ССВК")</f>
        <v>10</v>
      </c>
      <c r="O352" s="35"/>
      <c r="P352" s="36">
        <f>COUNTIF($P$3:$P$346,"дистанция - парусная")</f>
        <v>2</v>
      </c>
      <c r="Q352" s="24" t="s">
        <v>303</v>
      </c>
    </row>
    <row r="353" spans="1:256" x14ac:dyDescent="0.25">
      <c r="G353" s="24" t="s">
        <v>218</v>
      </c>
      <c r="H353" s="28">
        <f>COUNTIF($G$3:$G$346,"спелеодистанции")</f>
        <v>5</v>
      </c>
      <c r="I353" s="10"/>
      <c r="J353" s="4"/>
      <c r="K353" s="10"/>
      <c r="L353" s="10"/>
      <c r="M353" s="39"/>
      <c r="N353" s="41"/>
      <c r="O353" s="41"/>
      <c r="P353" s="36">
        <f>COUNTIF($P$3:$P$346,"спелеодистанции")</f>
        <v>4</v>
      </c>
      <c r="Q353" s="24" t="s">
        <v>218</v>
      </c>
    </row>
    <row r="354" spans="1:256" s="47" customFormat="1" x14ac:dyDescent="0.25">
      <c r="A354" s="5"/>
      <c r="B354" s="25"/>
      <c r="C354" s="25"/>
      <c r="D354" s="25"/>
      <c r="E354" s="25"/>
      <c r="F354" s="25"/>
      <c r="G354" s="24" t="s">
        <v>289</v>
      </c>
      <c r="H354" s="28">
        <f>COUNTIF($G$3:$G$346,"дистанции на средствах передвижения (кони)")</f>
        <v>12</v>
      </c>
      <c r="I354" s="26"/>
      <c r="J354" s="32"/>
      <c r="K354" s="26"/>
      <c r="L354" s="26"/>
      <c r="M354" s="26"/>
      <c r="N354" s="26"/>
      <c r="O354" s="26"/>
      <c r="P354" s="36">
        <f>COUNTIF($P$3:$P$346,"дистанции на средствах передвижения (кони)")</f>
        <v>12</v>
      </c>
      <c r="Q354" s="24" t="s">
        <v>289</v>
      </c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  <c r="IS354" s="23"/>
      <c r="IT354" s="23"/>
      <c r="IU354" s="23"/>
      <c r="IV354" s="23"/>
    </row>
    <row r="355" spans="1:256" s="47" customFormat="1" x14ac:dyDescent="0.25">
      <c r="A355" s="5"/>
      <c r="B355" s="25"/>
      <c r="C355" s="25"/>
      <c r="D355" s="25"/>
      <c r="E355" s="25"/>
      <c r="F355" s="25"/>
      <c r="G355" s="24" t="s">
        <v>315</v>
      </c>
      <c r="H355" s="28">
        <f>COUNTIF($G$3:$G$346,"маршруты")</f>
        <v>36</v>
      </c>
      <c r="I355" s="26"/>
      <c r="J355" s="32"/>
      <c r="K355" s="26"/>
      <c r="L355" s="26"/>
      <c r="M355" s="26"/>
      <c r="N355" s="26"/>
      <c r="O355" s="26"/>
      <c r="P355" s="36">
        <f>COUNTIF($P$3:$P$346,"маршруты")</f>
        <v>36</v>
      </c>
      <c r="Q355" s="24" t="s">
        <v>315</v>
      </c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</row>
    <row r="356" spans="1:256" s="47" customFormat="1" x14ac:dyDescent="0.25">
      <c r="A356" s="5"/>
      <c r="B356" s="25"/>
      <c r="C356" s="25"/>
      <c r="D356" s="25"/>
      <c r="E356" s="25"/>
      <c r="F356" s="25"/>
      <c r="G356" s="25"/>
      <c r="H356" s="38">
        <f>SUM(H348:H355)</f>
        <v>342</v>
      </c>
      <c r="I356" s="18"/>
      <c r="J356" s="20"/>
      <c r="K356" s="18"/>
      <c r="L356" s="18"/>
      <c r="M356" s="40"/>
      <c r="N356" s="18">
        <f>SUM(N348:N352)</f>
        <v>298</v>
      </c>
      <c r="O356" s="18"/>
      <c r="P356" s="22">
        <f>SUM(P348:P355)</f>
        <v>297</v>
      </c>
      <c r="Q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</row>
  </sheetData>
  <autoFilter ref="A2:IV346"/>
  <mergeCells count="9">
    <mergeCell ref="I1:K1"/>
    <mergeCell ref="L1:N1"/>
    <mergeCell ref="O1:O2"/>
    <mergeCell ref="A1:A2"/>
    <mergeCell ref="B1:B2"/>
    <mergeCell ref="E1:E2"/>
    <mergeCell ref="F1:F2"/>
    <mergeCell ref="G1:G2"/>
    <mergeCell ref="H1:H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 21</vt:lpstr>
      <vt:lpstr>май 21 (2)</vt:lpstr>
      <vt:lpstr>июнь 20 (2)</vt:lpstr>
    </vt:vector>
  </TitlesOfParts>
  <Company>SimartSOFT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206-8</cp:lastModifiedBy>
  <dcterms:created xsi:type="dcterms:W3CDTF">2018-09-07T21:29:15Z</dcterms:created>
  <dcterms:modified xsi:type="dcterms:W3CDTF">2022-05-05T14:24:02Z</dcterms:modified>
</cp:coreProperties>
</file>